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ÄVG\Controlling\HZV\Honorartools\"/>
    </mc:Choice>
  </mc:AlternateContent>
  <bookViews>
    <workbookView xWindow="120" yWindow="120" windowWidth="9180" windowHeight="2400"/>
  </bookViews>
  <sheets>
    <sheet name="GWQ" sheetId="1" r:id="rId1"/>
  </sheets>
  <calcPr calcId="162913"/>
</workbook>
</file>

<file path=xl/calcChain.xml><?xml version="1.0" encoding="utf-8"?>
<calcChain xmlns="http://schemas.openxmlformats.org/spreadsheetml/2006/main">
  <c r="H25" i="1" l="1"/>
  <c r="G25" i="1"/>
  <c r="G20" i="1"/>
  <c r="H20" i="1"/>
  <c r="F56" i="1" l="1"/>
  <c r="G14" i="1" l="1"/>
  <c r="G13" i="1"/>
  <c r="G12" i="1"/>
  <c r="F57" i="1" l="1"/>
  <c r="F52" i="1"/>
  <c r="F25" i="1"/>
  <c r="D25" i="1"/>
  <c r="I24" i="1"/>
  <c r="I25" i="1" s="1"/>
  <c r="E24" i="1"/>
  <c r="E25" i="1" s="1"/>
  <c r="J24" i="1" l="1"/>
  <c r="J25" i="1" s="1"/>
  <c r="F58" i="1"/>
  <c r="E19" i="1"/>
  <c r="L24" i="1" l="1"/>
  <c r="F20" i="1"/>
  <c r="E6" i="1" l="1"/>
  <c r="I19" i="1" l="1"/>
  <c r="D20" i="1"/>
  <c r="J19" i="1" l="1"/>
  <c r="I20" i="1"/>
  <c r="F11" i="1"/>
  <c r="F12" i="1"/>
  <c r="F13" i="1"/>
  <c r="F14" i="1"/>
  <c r="F10" i="1"/>
  <c r="D15" i="1"/>
  <c r="L19" i="1" l="1"/>
  <c r="J20" i="1"/>
  <c r="E14" i="1"/>
  <c r="E12" i="1"/>
  <c r="E13" i="1"/>
  <c r="E11" i="1"/>
  <c r="E10" i="1"/>
  <c r="F15" i="1"/>
  <c r="F29" i="1" l="1"/>
  <c r="M24" i="1"/>
  <c r="M25" i="1" s="1"/>
  <c r="F35" i="1"/>
  <c r="H6" i="1"/>
  <c r="F16" i="1"/>
  <c r="F33" i="1"/>
  <c r="F46" i="1"/>
  <c r="F34" i="1"/>
  <c r="F28" i="1"/>
  <c r="M19" i="1"/>
  <c r="F40" i="1"/>
  <c r="F44" i="1"/>
  <c r="F49" i="1"/>
  <c r="F50" i="1"/>
  <c r="F51" i="1"/>
  <c r="F39" i="1"/>
  <c r="F41" i="1"/>
  <c r="F45" i="1"/>
  <c r="F43" i="1"/>
  <c r="F42" i="1"/>
  <c r="F47" i="1"/>
  <c r="F48" i="1"/>
  <c r="E20" i="1"/>
  <c r="E15" i="1"/>
  <c r="F53" i="1" l="1"/>
  <c r="F6" i="1"/>
  <c r="G16" i="1" s="1"/>
  <c r="H7" i="1"/>
  <c r="F36" i="1"/>
  <c r="F30" i="1"/>
  <c r="M20" i="1"/>
  <c r="F60" i="1" l="1"/>
  <c r="F1" i="1"/>
  <c r="G7" i="1"/>
</calcChain>
</file>

<file path=xl/comments1.xml><?xml version="1.0" encoding="utf-8"?>
<comments xmlns="http://schemas.openxmlformats.org/spreadsheetml/2006/main">
  <authors>
    <author>Klausing, Andrea</author>
    <author>Funken, Mareike</author>
  </authors>
  <commentList>
    <comment ref="D6" authorId="0" shapeId="0">
      <text>
        <r>
          <rPr>
            <sz val="9"/>
            <color indexed="81"/>
            <rFont val="Tahoma"/>
            <family val="2"/>
          </rPr>
          <t>Dieser Wert wird automatisch in Zelle D10 übernommen.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7" authorId="1" shapeId="0">
      <text>
        <r>
          <rPr>
            <sz val="9"/>
            <color indexed="81"/>
            <rFont val="Segoe UI"/>
            <family val="2"/>
          </rPr>
          <t xml:space="preserve">Ausgelöste kontaktunabhängige Pauschale, bei </t>
        </r>
        <r>
          <rPr>
            <u/>
            <sz val="9"/>
            <color indexed="81"/>
            <rFont val="Segoe UI"/>
            <family val="2"/>
          </rPr>
          <t>KEINEM</t>
        </r>
        <r>
          <rPr>
            <sz val="9"/>
            <color indexed="81"/>
            <rFont val="Segoe UI"/>
            <family val="2"/>
          </rPr>
          <t xml:space="preserve"> Behandlungsfall</t>
        </r>
      </text>
    </comment>
    <comment ref="D10" authorId="0" shapeId="0">
      <text>
        <r>
          <rPr>
            <sz val="9"/>
            <color indexed="81"/>
            <rFont val="Tahoma"/>
            <family val="2"/>
          </rPr>
          <t>Diese Zahl reduziert sich durch Eintragungen in den Zellen D11-D14 und gibt an viele Ihrer eingeschriebenen Patienten in</t>
        </r>
        <r>
          <rPr>
            <b/>
            <u/>
            <sz val="9"/>
            <color indexed="81"/>
            <rFont val="Tahoma"/>
            <family val="2"/>
          </rPr>
          <t xml:space="preserve"> keinem </t>
        </r>
        <r>
          <rPr>
            <sz val="9"/>
            <color indexed="81"/>
            <rFont val="Tahoma"/>
            <family val="2"/>
          </rPr>
          <t xml:space="preserve">Behandlungsquartal in Ihre Praxis kommen.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1" authorId="0" shapeId="0">
      <text>
        <r>
          <rPr>
            <sz val="9"/>
            <color indexed="81"/>
            <rFont val="Tahoma"/>
            <family val="2"/>
          </rPr>
          <t xml:space="preserve">Wie viele Ihrer eingeschriebenen Versicherten kommen </t>
        </r>
        <r>
          <rPr>
            <b/>
            <u/>
            <sz val="9"/>
            <color indexed="81"/>
            <rFont val="Tahoma"/>
            <family val="2"/>
          </rPr>
          <t>nur in einem</t>
        </r>
        <r>
          <rPr>
            <sz val="9"/>
            <color indexed="81"/>
            <rFont val="Tahoma"/>
            <family val="2"/>
          </rPr>
          <t xml:space="preserve"> Behandlungsquartal in die Praxis?</t>
        </r>
      </text>
    </comment>
    <comment ref="D12" authorId="0" shapeId="0">
      <text>
        <r>
          <rPr>
            <sz val="9"/>
            <color indexed="81"/>
            <rFont val="Tahoma"/>
            <family val="2"/>
          </rPr>
          <t xml:space="preserve">Wie viele Ihrer eingeschriebenen Patienten kommen </t>
        </r>
        <r>
          <rPr>
            <b/>
            <u/>
            <sz val="9"/>
            <color indexed="81"/>
            <rFont val="Tahoma"/>
            <family val="2"/>
          </rPr>
          <t>in zwei</t>
        </r>
        <r>
          <rPr>
            <sz val="9"/>
            <color indexed="81"/>
            <rFont val="Tahoma"/>
            <family val="2"/>
          </rPr>
          <t xml:space="preserve"> Behandlungsquartalen in die Praxis?
</t>
        </r>
      </text>
    </comment>
    <comment ref="D13" authorId="0" shapeId="0">
      <text>
        <r>
          <rPr>
            <sz val="9"/>
            <color indexed="81"/>
            <rFont val="Tahoma"/>
            <family val="2"/>
          </rPr>
          <t xml:space="preserve">Wie viele Ihrer eingeschriebenen Patienten kommen </t>
        </r>
        <r>
          <rPr>
            <b/>
            <u/>
            <sz val="9"/>
            <color indexed="81"/>
            <rFont val="Tahoma"/>
            <family val="2"/>
          </rPr>
          <t xml:space="preserve">in drei </t>
        </r>
        <r>
          <rPr>
            <sz val="9"/>
            <color indexed="81"/>
            <rFont val="Tahoma"/>
            <family val="2"/>
          </rPr>
          <t>Behandlungsquartalen in die Praxis?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" authorId="0" shapeId="0">
      <text>
        <r>
          <rPr>
            <sz val="9"/>
            <color indexed="81"/>
            <rFont val="Tahoma"/>
            <family val="2"/>
          </rPr>
          <t>Wie viele Ihrer eingeschriebenen Patienten kommen</t>
        </r>
        <r>
          <rPr>
            <b/>
            <u/>
            <sz val="9"/>
            <color indexed="81"/>
            <rFont val="Tahoma"/>
            <family val="2"/>
          </rPr>
          <t xml:space="preserve"> jedes Quartal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in die Praxis?
</t>
        </r>
      </text>
    </comment>
    <comment ref="C24" authorId="0" shapeId="0">
      <text>
        <r>
          <rPr>
            <b/>
            <sz val="9"/>
            <color indexed="81"/>
            <rFont val="Segoe UI"/>
            <family val="2"/>
          </rPr>
          <t xml:space="preserve">P4 für folgende Krankheitsbilder: </t>
        </r>
        <r>
          <rPr>
            <sz val="9"/>
            <color indexed="81"/>
            <rFont val="Segoe UI"/>
            <charset val="1"/>
          </rPr>
          <t xml:space="preserve">
• Angeborene und erworbene Gerinnungsstörungen
• Respiratorische Insuffizienz, Emphysem
• Arrhythmien
• Metastasierung</t>
        </r>
      </text>
    </comment>
  </commentList>
</comments>
</file>

<file path=xl/sharedStrings.xml><?xml version="1.0" encoding="utf-8"?>
<sst xmlns="http://schemas.openxmlformats.org/spreadsheetml/2006/main" count="95" uniqueCount="62">
  <si>
    <t>Versicherte
relativ</t>
  </si>
  <si>
    <t>Vergütung je Fall</t>
  </si>
  <si>
    <t>Summe</t>
  </si>
  <si>
    <t>Eingabefelder</t>
  </si>
  <si>
    <t>Jahresvergütung 
(Chroniker-Pauschalen)</t>
  </si>
  <si>
    <t>Zuschläge</t>
  </si>
  <si>
    <t>Einzelleistungen</t>
  </si>
  <si>
    <t>01100: Unvorhergesehene Inanspruchnahme I</t>
  </si>
  <si>
    <t>01101: Unvorhergesehene Inanspruchnahme II</t>
  </si>
  <si>
    <t>01611: Verordnung von medizinischer Rehabilitation</t>
  </si>
  <si>
    <t xml:space="preserve">02300: Kleinchirurgischer Eingriff I </t>
  </si>
  <si>
    <t>02301: Kleinchirurgischer Eingriff II</t>
  </si>
  <si>
    <t>02302: Kleinchirurgischer Eingriff III</t>
  </si>
  <si>
    <t xml:space="preserve">03240: Hausärztlich-geriatrisches Basisassessment </t>
  </si>
  <si>
    <t>33012: Schilddrüsen-Sonographie</t>
  </si>
  <si>
    <t>33042: Abdominelle Sonographie</t>
  </si>
  <si>
    <t>P2: Behandlungsquartale</t>
  </si>
  <si>
    <t>P3: Versicherte mit…</t>
  </si>
  <si>
    <t xml:space="preserve"> P2 Mittel</t>
  </si>
  <si>
    <t>Ø Behandlungsquartale / Ø P2 (gewichtetes Mittel)</t>
  </si>
  <si>
    <t>Ø Behandlungs-
quartalen p.a.</t>
  </si>
  <si>
    <t>… davon mit
4 Quartalen</t>
  </si>
  <si>
    <t>… davon mit
3 Quartalen</t>
  </si>
  <si>
    <t>… davon mit
2 Quartalen</t>
  </si>
  <si>
    <t>35110: Verb. Intervention bei psychosom. Krankheitszust.</t>
  </si>
  <si>
    <t>35100: Diff. Klärung psychosom. Krankheitszustände</t>
  </si>
  <si>
    <t xml:space="preserve">   Die von Ihnen mit dieser Tabelle ermittelte Hochrechnung stellt keinen garantierten Honoraranspruch im Rahmen Ihrer zukünftigen Abrechnungen dar.</t>
  </si>
  <si>
    <t>* Dieser rechnerische HzV-Fallwert bezieht sich auf die von Ihnen getätigten Eingaben und ermittelt darauf basierend einen durchschnittlichen Fallwert in der Jahresbetrachtung.</t>
  </si>
  <si>
    <r>
      <rPr>
        <b/>
        <sz val="12"/>
        <color theme="1"/>
        <rFont val="Calibri"/>
        <family val="2"/>
      </rPr>
      <t>Ø</t>
    </r>
    <r>
      <rPr>
        <b/>
        <i/>
        <sz val="10.8"/>
        <color theme="1"/>
        <rFont val="Calibri"/>
        <family val="2"/>
      </rPr>
      <t xml:space="preserve"> HzV-</t>
    </r>
    <r>
      <rPr>
        <b/>
        <i/>
        <sz val="12"/>
        <color theme="1"/>
        <rFont val="Calibri"/>
        <family val="2"/>
        <scheme val="minor"/>
      </rPr>
      <t>Fallwert Ihrer eingegebenen Daten gesamt *</t>
    </r>
  </si>
  <si>
    <t xml:space="preserve">   Hinzu kommen diejenigen Leistungen, die weiter über die Kassenärztliche Vereinigung abgerechnet werden.</t>
  </si>
  <si>
    <t>P1: Infrastrukturpauschale</t>
  </si>
  <si>
    <t>Zuschlag zur rationalen Pharmakotherapie auf P2</t>
  </si>
  <si>
    <t>Chroniker Anteil</t>
  </si>
  <si>
    <t>Vertreter/Zielauftragspauschalen</t>
  </si>
  <si>
    <t>Vertreterpauschale</t>
  </si>
  <si>
    <t>Zielauftragspauschale</t>
  </si>
  <si>
    <t>Präventionszuschlag</t>
  </si>
  <si>
    <t>03321: Belastungs-Elektrokardiographie (Belastungs EKG)</t>
  </si>
  <si>
    <t>Überprüfung Impfstatus</t>
  </si>
  <si>
    <t>eingeschriebene Versicherte</t>
  </si>
  <si>
    <t>eingeschriebene Chroniker</t>
  </si>
  <si>
    <t>Ja</t>
  </si>
  <si>
    <t>Nein</t>
  </si>
  <si>
    <t>VERAH Zuschlag [VERAH in der Praxis (Ja/Nein]</t>
  </si>
  <si>
    <t>kein Behandlungsquartal im Jahr</t>
  </si>
  <si>
    <t>1 Behandlungsquartal im Jahr</t>
  </si>
  <si>
    <t>2 Behandlungsquartale im Jahr</t>
  </si>
  <si>
    <t>3 Behandlungsquartale im Jahr</t>
  </si>
  <si>
    <t xml:space="preserve">4 Behandlungsquartale im Jahr </t>
  </si>
  <si>
    <t>Fälle pro Jahr</t>
  </si>
  <si>
    <t>Anzahl Leistungen pro Jahr</t>
  </si>
  <si>
    <r>
      <t xml:space="preserve">Zuschlag für chronisch kranke Patienten </t>
    </r>
    <r>
      <rPr>
        <b/>
        <sz val="11"/>
        <color theme="1"/>
        <rFont val="Calibri"/>
        <family val="2"/>
        <scheme val="minor"/>
      </rPr>
      <t>(NEUE Chronikerdefinition)</t>
    </r>
  </si>
  <si>
    <t>P4: Versicherte mit…</t>
  </si>
  <si>
    <t>iFOBT (präventiv und bei kurativ als Einzelleistung)</t>
  </si>
  <si>
    <t>Palliativ</t>
  </si>
  <si>
    <t>Palliativpauschale</t>
  </si>
  <si>
    <t>Besuche von Palliativpatienten (max. 10)</t>
  </si>
  <si>
    <r>
      <t xml:space="preserve">Zuschlag für chronisch kranke Patienten </t>
    </r>
    <r>
      <rPr>
        <b/>
        <sz val="11"/>
        <color theme="1"/>
        <rFont val="Calibri"/>
        <family val="2"/>
        <scheme val="minor"/>
      </rPr>
      <t>(P4 Liste)</t>
    </r>
  </si>
  <si>
    <t>… davon mit
1 Quartal</t>
  </si>
  <si>
    <r>
      <rPr>
        <b/>
        <sz val="12"/>
        <color theme="1"/>
        <rFont val="Calibri"/>
        <family val="2"/>
      </rPr>
      <t>Ø</t>
    </r>
    <r>
      <rPr>
        <b/>
        <i/>
        <sz val="10.8"/>
        <color theme="1"/>
        <rFont val="Calibri"/>
        <family val="2"/>
      </rPr>
      <t xml:space="preserve"> HZV-</t>
    </r>
    <r>
      <rPr>
        <b/>
        <i/>
        <sz val="12"/>
        <color theme="1"/>
        <rFont val="Calibri"/>
        <family val="2"/>
        <scheme val="minor"/>
      </rPr>
      <t>Fallwert Ihrer eingegebenen Daten gesamt *</t>
    </r>
  </si>
  <si>
    <t>Vergütung
HZV</t>
  </si>
  <si>
    <t>Vergütung HZV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</si>
</sst>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  <numFmt numFmtId="166" formatCode="#,##0.00\ &quot;€&quot;"/>
    <numFmt numFmtId="167" formatCode="0.0"/>
    <numFmt numFmtId="168" formatCode="_-* #,##0.000\ _€_-;\-* #,##0.00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0.8"/>
      <color theme="1"/>
      <name val="Calibri"/>
      <family val="2"/>
    </font>
    <font>
      <sz val="14"/>
      <color theme="1"/>
      <name val="Calibri"/>
      <family val="2"/>
      <scheme val="minor"/>
    </font>
    <font>
      <sz val="9"/>
      <color indexed="81"/>
      <name val="Segoe UI"/>
      <family val="2"/>
    </font>
    <font>
      <u/>
      <sz val="9"/>
      <color indexed="81"/>
      <name val="Segoe UI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Segoe UI"/>
      <charset val="1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4" fillId="2" borderId="1" applyNumberFormat="0" applyFont="0" applyAlignment="0" applyProtection="0"/>
    <xf numFmtId="0" fontId="5" fillId="0" borderId="0"/>
    <xf numFmtId="0" fontId="6" fillId="0" borderId="0"/>
    <xf numFmtId="0" fontId="5" fillId="0" borderId="0"/>
  </cellStyleXfs>
  <cellXfs count="96">
    <xf numFmtId="0" fontId="0" fillId="0" borderId="0" xfId="0"/>
    <xf numFmtId="1" fontId="0" fillId="4" borderId="2" xfId="1" applyNumberFormat="1" applyFont="1" applyFill="1" applyBorder="1" applyAlignment="1" applyProtection="1">
      <alignment horizontal="right"/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165" fontId="0" fillId="4" borderId="13" xfId="1" applyNumberFormat="1" applyFont="1" applyFill="1" applyBorder="1" applyAlignment="1" applyProtection="1">
      <alignment horizontal="center" vertical="center"/>
      <protection locked="0"/>
    </xf>
    <xf numFmtId="1" fontId="0" fillId="4" borderId="2" xfId="1" applyNumberFormat="1" applyFont="1" applyFill="1" applyBorder="1" applyAlignment="1" applyProtection="1">
      <alignment horizontal="right" vertical="center"/>
      <protection locked="0"/>
    </xf>
    <xf numFmtId="1" fontId="0" fillId="0" borderId="2" xfId="1" applyNumberFormat="1" applyFont="1" applyFill="1" applyBorder="1" applyAlignment="1" applyProtection="1">
      <alignment horizontal="right"/>
    </xf>
    <xf numFmtId="1" fontId="0" fillId="4" borderId="22" xfId="0" applyNumberFormat="1" applyFill="1" applyBorder="1" applyAlignment="1" applyProtection="1">
      <alignment horizontal="right"/>
      <protection locked="0"/>
    </xf>
    <xf numFmtId="0" fontId="0" fillId="0" borderId="7" xfId="0" applyBorder="1" applyProtection="1"/>
    <xf numFmtId="0" fontId="0" fillId="0" borderId="0" xfId="0" applyProtection="1"/>
    <xf numFmtId="0" fontId="9" fillId="0" borderId="12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right"/>
    </xf>
    <xf numFmtId="0" fontId="8" fillId="0" borderId="21" xfId="0" applyFont="1" applyBorder="1" applyAlignment="1" applyProtection="1">
      <alignment horizontal="right"/>
    </xf>
    <xf numFmtId="44" fontId="9" fillId="3" borderId="20" xfId="2" applyFont="1" applyFill="1" applyBorder="1" applyProtection="1"/>
    <xf numFmtId="0" fontId="0" fillId="0" borderId="0" xfId="0" applyAlignment="1" applyProtection="1">
      <alignment horizontal="right"/>
    </xf>
    <xf numFmtId="0" fontId="0" fillId="0" borderId="0" xfId="0" applyFill="1" applyProtection="1"/>
    <xf numFmtId="0" fontId="7" fillId="4" borderId="2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7" xfId="0" applyBorder="1" applyAlignment="1" applyProtection="1">
      <alignment vertical="center"/>
    </xf>
    <xf numFmtId="10" fontId="0" fillId="0" borderId="2" xfId="3" applyNumberFormat="1" applyFont="1" applyFill="1" applyBorder="1" applyAlignment="1" applyProtection="1">
      <alignment horizontal="right" vertical="center"/>
    </xf>
    <xf numFmtId="1" fontId="0" fillId="0" borderId="2" xfId="0" applyNumberFormat="1" applyBorder="1" applyAlignment="1" applyProtection="1">
      <alignment horizontal="right" vertical="center"/>
    </xf>
    <xf numFmtId="44" fontId="0" fillId="0" borderId="15" xfId="2" applyFont="1" applyFill="1" applyBorder="1" applyAlignment="1" applyProtection="1">
      <alignment vertical="center"/>
    </xf>
    <xf numFmtId="44" fontId="1" fillId="0" borderId="4" xfId="2" applyFont="1" applyFill="1" applyBorder="1" applyAlignment="1" applyProtection="1">
      <alignment horizontal="center" vertical="center" wrapText="1"/>
    </xf>
    <xf numFmtId="0" fontId="0" fillId="0" borderId="0" xfId="0" applyNumberFormat="1" applyAlignment="1" applyProtection="1">
      <alignment vertical="center"/>
    </xf>
    <xf numFmtId="0" fontId="2" fillId="0" borderId="8" xfId="0" applyFont="1" applyBorder="1" applyProtection="1"/>
    <xf numFmtId="0" fontId="0" fillId="0" borderId="9" xfId="0" applyBorder="1" applyAlignment="1" applyProtection="1">
      <alignment horizontal="right"/>
    </xf>
    <xf numFmtId="0" fontId="0" fillId="0" borderId="9" xfId="0" applyBorder="1" applyProtection="1"/>
    <xf numFmtId="44" fontId="2" fillId="3" borderId="16" xfId="0" applyNumberFormat="1" applyFont="1" applyFill="1" applyBorder="1" applyProtection="1"/>
    <xf numFmtId="44" fontId="2" fillId="3" borderId="10" xfId="0" applyNumberFormat="1" applyFont="1" applyFill="1" applyBorder="1" applyProtection="1"/>
    <xf numFmtId="0" fontId="0" fillId="0" borderId="0" xfId="0" applyBorder="1" applyAlignment="1" applyProtection="1">
      <alignment horizontal="center" vertical="center"/>
    </xf>
    <xf numFmtId="10" fontId="0" fillId="0" borderId="2" xfId="3" applyNumberFormat="1" applyFont="1" applyFill="1" applyBorder="1" applyAlignment="1" applyProtection="1">
      <alignment horizontal="right"/>
    </xf>
    <xf numFmtId="1" fontId="0" fillId="0" borderId="2" xfId="0" applyNumberFormat="1" applyBorder="1" applyAlignment="1" applyProtection="1">
      <alignment horizontal="right"/>
    </xf>
    <xf numFmtId="44" fontId="0" fillId="0" borderId="4" xfId="2" applyFont="1" applyBorder="1" applyProtection="1"/>
    <xf numFmtId="0" fontId="0" fillId="0" borderId="0" xfId="0" applyFill="1" applyBorder="1" applyProtection="1"/>
    <xf numFmtId="44" fontId="0" fillId="0" borderId="0" xfId="0" applyNumberFormat="1" applyProtection="1"/>
    <xf numFmtId="0" fontId="2" fillId="0" borderId="7" xfId="0" applyFont="1" applyBorder="1" applyProtection="1"/>
    <xf numFmtId="1" fontId="2" fillId="3" borderId="2" xfId="1" applyNumberFormat="1" applyFont="1" applyFill="1" applyBorder="1" applyAlignment="1" applyProtection="1">
      <alignment horizontal="right"/>
    </xf>
    <xf numFmtId="164" fontId="2" fillId="0" borderId="2" xfId="0" applyNumberFormat="1" applyFont="1" applyBorder="1" applyAlignment="1" applyProtection="1">
      <alignment horizontal="right"/>
    </xf>
    <xf numFmtId="1" fontId="2" fillId="0" borderId="2" xfId="1" applyNumberFormat="1" applyFont="1" applyBorder="1" applyAlignment="1" applyProtection="1">
      <alignment horizontal="right"/>
    </xf>
    <xf numFmtId="0" fontId="2" fillId="3" borderId="4" xfId="0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/>
    </xf>
    <xf numFmtId="164" fontId="3" fillId="0" borderId="9" xfId="3" applyNumberFormat="1" applyFont="1" applyFill="1" applyBorder="1" applyAlignment="1" applyProtection="1">
      <alignment horizontal="right" vertical="center"/>
    </xf>
    <xf numFmtId="0" fontId="11" fillId="0" borderId="9" xfId="0" applyFont="1" applyBorder="1" applyAlignment="1" applyProtection="1">
      <alignment horizontal="right"/>
    </xf>
    <xf numFmtId="167" fontId="10" fillId="0" borderId="9" xfId="0" applyNumberFormat="1" applyFont="1" applyBorder="1" applyAlignment="1" applyProtection="1">
      <alignment horizontal="right" vertical="center"/>
    </xf>
    <xf numFmtId="44" fontId="2" fillId="3" borderId="10" xfId="2" applyFont="1" applyFill="1" applyBorder="1" applyProtection="1"/>
    <xf numFmtId="0" fontId="2" fillId="0" borderId="5" xfId="0" applyFont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Protection="1"/>
    <xf numFmtId="167" fontId="0" fillId="0" borderId="2" xfId="1" applyNumberFormat="1" applyFont="1" applyFill="1" applyBorder="1" applyAlignment="1" applyProtection="1">
      <alignment horizontal="right"/>
    </xf>
    <xf numFmtId="44" fontId="0" fillId="0" borderId="2" xfId="2" applyFont="1" applyFill="1" applyBorder="1" applyProtection="1"/>
    <xf numFmtId="44" fontId="0" fillId="0" borderId="4" xfId="2" applyFont="1" applyFill="1" applyBorder="1" applyProtection="1"/>
    <xf numFmtId="165" fontId="0" fillId="0" borderId="0" xfId="0" applyNumberFormat="1" applyProtection="1"/>
    <xf numFmtId="1" fontId="2" fillId="3" borderId="9" xfId="1" applyNumberFormat="1" applyFont="1" applyFill="1" applyBorder="1" applyAlignment="1" applyProtection="1">
      <alignment horizontal="right"/>
    </xf>
    <xf numFmtId="10" fontId="2" fillId="0" borderId="9" xfId="3" applyNumberFormat="1" applyFont="1" applyFill="1" applyBorder="1" applyAlignment="1" applyProtection="1">
      <alignment horizontal="right"/>
    </xf>
    <xf numFmtId="1" fontId="2" fillId="0" borderId="9" xfId="3" applyNumberFormat="1" applyFont="1" applyFill="1" applyBorder="1" applyAlignment="1" applyProtection="1">
      <alignment horizontal="right"/>
    </xf>
    <xf numFmtId="1" fontId="2" fillId="0" borderId="9" xfId="1" applyNumberFormat="1" applyFont="1" applyFill="1" applyBorder="1" applyAlignment="1" applyProtection="1">
      <alignment horizontal="right"/>
    </xf>
    <xf numFmtId="165" fontId="2" fillId="0" borderId="9" xfId="1" applyNumberFormat="1" applyFont="1" applyFill="1" applyBorder="1" applyProtection="1"/>
    <xf numFmtId="164" fontId="0" fillId="0" borderId="9" xfId="0" applyNumberFormat="1" applyFont="1" applyFill="1" applyBorder="1" applyProtection="1"/>
    <xf numFmtId="0" fontId="2" fillId="0" borderId="0" xfId="0" applyFont="1" applyBorder="1" applyProtection="1"/>
    <xf numFmtId="165" fontId="2" fillId="0" borderId="0" xfId="1" applyNumberFormat="1" applyFont="1" applyFill="1" applyBorder="1" applyAlignment="1" applyProtection="1">
      <alignment horizontal="right"/>
    </xf>
    <xf numFmtId="10" fontId="2" fillId="0" borderId="0" xfId="3" applyNumberFormat="1" applyFont="1" applyFill="1" applyBorder="1" applyAlignment="1" applyProtection="1">
      <alignment horizontal="right"/>
    </xf>
    <xf numFmtId="165" fontId="2" fillId="0" borderId="0" xfId="1" applyNumberFormat="1" applyFont="1" applyFill="1" applyBorder="1" applyProtection="1"/>
    <xf numFmtId="164" fontId="0" fillId="0" borderId="0" xfId="0" applyNumberFormat="1" applyFont="1" applyFill="1" applyBorder="1" applyProtection="1"/>
    <xf numFmtId="44" fontId="2" fillId="0" borderId="0" xfId="0" applyNumberFormat="1" applyFont="1" applyFill="1" applyBorder="1" applyProtection="1"/>
    <xf numFmtId="0" fontId="14" fillId="0" borderId="0" xfId="0" applyFont="1" applyAlignment="1" applyProtection="1">
      <alignment horizontal="center"/>
    </xf>
    <xf numFmtId="7" fontId="0" fillId="0" borderId="13" xfId="2" applyNumberFormat="1" applyFont="1" applyFill="1" applyBorder="1" applyAlignment="1" applyProtection="1">
      <alignment horizontal="right" vertical="center" wrapText="1"/>
    </xf>
    <xf numFmtId="0" fontId="0" fillId="0" borderId="17" xfId="0" applyBorder="1" applyProtection="1"/>
    <xf numFmtId="7" fontId="0" fillId="0" borderId="19" xfId="2" applyNumberFormat="1" applyFont="1" applyFill="1" applyBorder="1" applyAlignment="1" applyProtection="1">
      <alignment horizontal="right"/>
    </xf>
    <xf numFmtId="44" fontId="0" fillId="0" borderId="18" xfId="2" applyFont="1" applyFill="1" applyBorder="1" applyProtection="1"/>
    <xf numFmtId="168" fontId="0" fillId="0" borderId="0" xfId="0" applyNumberFormat="1" applyProtection="1"/>
    <xf numFmtId="43" fontId="0" fillId="0" borderId="0" xfId="0" applyNumberFormat="1" applyProtection="1"/>
    <xf numFmtId="7" fontId="0" fillId="0" borderId="13" xfId="2" applyNumberFormat="1" applyFont="1" applyBorder="1" applyAlignment="1" applyProtection="1">
      <alignment horizontal="right" vertical="center" wrapText="1"/>
    </xf>
    <xf numFmtId="7" fontId="0" fillId="0" borderId="19" xfId="2" applyNumberFormat="1" applyFont="1" applyBorder="1" applyAlignment="1" applyProtection="1">
      <alignment horizontal="right"/>
    </xf>
    <xf numFmtId="7" fontId="0" fillId="0" borderId="0" xfId="0" applyNumberFormat="1" applyProtection="1"/>
    <xf numFmtId="0" fontId="0" fillId="0" borderId="7" xfId="0" applyFont="1" applyBorder="1" applyProtection="1"/>
    <xf numFmtId="166" fontId="0" fillId="0" borderId="2" xfId="0" applyNumberFormat="1" applyBorder="1" applyAlignment="1" applyProtection="1">
      <alignment horizontal="right"/>
    </xf>
    <xf numFmtId="44" fontId="1" fillId="0" borderId="4" xfId="2" applyFont="1" applyFill="1" applyBorder="1" applyAlignment="1" applyProtection="1">
      <alignment vertical="center" wrapText="1"/>
    </xf>
    <xf numFmtId="9" fontId="0" fillId="0" borderId="0" xfId="3" applyFont="1" applyProtection="1"/>
    <xf numFmtId="10" fontId="0" fillId="0" borderId="0" xfId="0" applyNumberFormat="1" applyProtection="1"/>
    <xf numFmtId="9" fontId="0" fillId="0" borderId="0" xfId="3" applyNumberFormat="1" applyFont="1" applyProtection="1"/>
    <xf numFmtId="0" fontId="0" fillId="0" borderId="17" xfId="0" applyFont="1" applyBorder="1" applyProtection="1"/>
    <xf numFmtId="166" fontId="0" fillId="0" borderId="22" xfId="0" applyNumberFormat="1" applyBorder="1" applyAlignment="1" applyProtection="1">
      <alignment horizontal="right"/>
    </xf>
    <xf numFmtId="44" fontId="1" fillId="0" borderId="23" xfId="2" applyFont="1" applyFill="1" applyBorder="1" applyAlignment="1" applyProtection="1">
      <alignment vertical="center" wrapText="1"/>
    </xf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right"/>
    </xf>
    <xf numFmtId="166" fontId="0" fillId="0" borderId="0" xfId="0" applyNumberFormat="1" applyBorder="1" applyAlignment="1" applyProtection="1">
      <alignment horizontal="right"/>
    </xf>
    <xf numFmtId="44" fontId="1" fillId="0" borderId="0" xfId="2" applyFont="1" applyFill="1" applyBorder="1" applyAlignment="1" applyProtection="1">
      <alignment vertical="center" wrapText="1"/>
    </xf>
    <xf numFmtId="0" fontId="0" fillId="0" borderId="0" xfId="0" applyAlignment="1" applyProtection="1"/>
    <xf numFmtId="0" fontId="0" fillId="0" borderId="0" xfId="0" applyAlignment="1" applyProtection="1">
      <alignment horizontal="right" wrapText="1"/>
    </xf>
    <xf numFmtId="0" fontId="0" fillId="0" borderId="0" xfId="0" applyAlignment="1" applyProtection="1">
      <alignment wrapText="1"/>
    </xf>
    <xf numFmtId="0" fontId="0" fillId="0" borderId="0" xfId="0" applyFill="1" applyBorder="1" applyAlignment="1" applyProtection="1"/>
  </cellXfs>
  <cellStyles count="10">
    <cellStyle name="Komma" xfId="1" builtinId="3"/>
    <cellStyle name="Notiz 2" xfId="6"/>
    <cellStyle name="Prozent" xfId="3" builtinId="5"/>
    <cellStyle name="Standard" xfId="0" builtinId="0"/>
    <cellStyle name="Standard 2" xfId="5"/>
    <cellStyle name="Standard 2 2" xfId="7"/>
    <cellStyle name="Standard 3" xfId="8"/>
    <cellStyle name="Standard 4" xfId="4"/>
    <cellStyle name="Standard 5" xfId="9"/>
    <cellStyle name="Währung" xfId="2" builtinId="4"/>
  </cellStyles>
  <dxfs count="9"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ont>
        <b/>
        <i val="0"/>
      </font>
      <numFmt numFmtId="1" formatCode="0"/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ont>
        <b/>
        <i val="0"/>
      </font>
      <numFmt numFmtId="1" formatCode="0"/>
      <fill>
        <patternFill>
          <bgColor rgb="FFFF0066"/>
        </patternFill>
      </fill>
    </dxf>
    <dxf>
      <font>
        <b/>
        <i val="0"/>
        <color theme="4" tint="-0.499984740745262"/>
      </font>
      <numFmt numFmtId="1" formatCode="0"/>
      <fill>
        <patternFill>
          <bgColor rgb="FFFF0066"/>
        </patternFill>
      </fill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tabSelected="1" zoomScaleNormal="100" workbookViewId="0">
      <selection activeCell="D14" sqref="D14"/>
    </sheetView>
  </sheetViews>
  <sheetFormatPr baseColWidth="10" defaultRowHeight="15" x14ac:dyDescent="0.25"/>
  <cols>
    <col min="1" max="1" width="3.7109375" style="8" customWidth="1"/>
    <col min="2" max="2" width="2.140625" style="8" hidden="1" customWidth="1"/>
    <col min="3" max="3" width="60.28515625" style="8" customWidth="1"/>
    <col min="4" max="4" width="15.42578125" style="13" bestFit="1" customWidth="1"/>
    <col min="5" max="5" width="11.42578125" style="13" customWidth="1"/>
    <col min="6" max="7" width="13" style="8" bestFit="1" customWidth="1"/>
    <col min="8" max="8" width="12.5703125" style="8" customWidth="1"/>
    <col min="9" max="9" width="12.5703125" style="8" bestFit="1" customWidth="1"/>
    <col min="10" max="10" width="15.7109375" style="8" bestFit="1" customWidth="1"/>
    <col min="11" max="11" width="15.7109375" style="8" customWidth="1"/>
    <col min="12" max="12" width="22.7109375" style="8" customWidth="1"/>
    <col min="13" max="13" width="11.42578125" style="8" customWidth="1"/>
    <col min="14" max="16" width="11.42578125" style="8"/>
    <col min="17" max="17" width="11.42578125" style="8" hidden="1" customWidth="1"/>
    <col min="18" max="16384" width="11.42578125" style="8"/>
  </cols>
  <sheetData>
    <row r="1" spans="1:10" ht="16.5" thickBot="1" x14ac:dyDescent="0.3">
      <c r="C1" s="9" t="s">
        <v>59</v>
      </c>
      <c r="D1" s="10"/>
      <c r="E1" s="11"/>
      <c r="F1" s="12">
        <f>+F53+F36+F30+M20+M25+G16+H7+F58</f>
        <v>0</v>
      </c>
    </row>
    <row r="3" spans="1:10" ht="15.75" x14ac:dyDescent="0.25">
      <c r="A3" s="14"/>
      <c r="B3" s="14"/>
      <c r="C3" s="15" t="s">
        <v>3</v>
      </c>
    </row>
    <row r="4" spans="1:10" ht="16.5" thickBot="1" x14ac:dyDescent="0.3">
      <c r="A4" s="14"/>
      <c r="B4" s="14"/>
      <c r="C4" s="16"/>
    </row>
    <row r="5" spans="1:10" ht="30" x14ac:dyDescent="0.25">
      <c r="C5" s="17" t="s">
        <v>30</v>
      </c>
      <c r="D5" s="18" t="s">
        <v>39</v>
      </c>
      <c r="E5" s="18" t="s">
        <v>0</v>
      </c>
      <c r="F5" s="18" t="s">
        <v>49</v>
      </c>
      <c r="G5" s="19" t="s">
        <v>61</v>
      </c>
      <c r="H5" s="20" t="s">
        <v>1</v>
      </c>
    </row>
    <row r="6" spans="1:10" s="21" customFormat="1" ht="28.5" customHeight="1" x14ac:dyDescent="0.25">
      <c r="C6" s="22"/>
      <c r="D6" s="4"/>
      <c r="E6" s="23">
        <f>IF(D6=0,0,D6/D6)</f>
        <v>0</v>
      </c>
      <c r="F6" s="24">
        <f>D6*F16</f>
        <v>0</v>
      </c>
      <c r="G6" s="25">
        <v>66</v>
      </c>
      <c r="H6" s="26">
        <f>IF(ISERROR(IF(D6="",0,D6*G6/$F$15)),"Keine Fälle angegeben",IF(D6="",0,D6*G6/$F$15))</f>
        <v>0</v>
      </c>
      <c r="J6" s="27"/>
    </row>
    <row r="7" spans="1:10" ht="15.75" thickBot="1" x14ac:dyDescent="0.3">
      <c r="C7" s="28"/>
      <c r="D7" s="29"/>
      <c r="E7" s="29"/>
      <c r="F7" s="30"/>
      <c r="G7" s="31">
        <f>+IF(AND(D6&gt;0,F6=0),D6*G6/4,0)</f>
        <v>0</v>
      </c>
      <c r="H7" s="32">
        <f>+SUM(H6)</f>
        <v>0</v>
      </c>
    </row>
    <row r="8" spans="1:10" ht="9" customHeight="1" thickBot="1" x14ac:dyDescent="0.3"/>
    <row r="9" spans="1:10" ht="30" x14ac:dyDescent="0.25">
      <c r="A9" s="33"/>
      <c r="C9" s="17" t="s">
        <v>16</v>
      </c>
      <c r="D9" s="18" t="s">
        <v>39</v>
      </c>
      <c r="E9" s="18" t="s">
        <v>0</v>
      </c>
      <c r="F9" s="18" t="s">
        <v>49</v>
      </c>
      <c r="G9" s="20" t="s">
        <v>61</v>
      </c>
    </row>
    <row r="10" spans="1:10" x14ac:dyDescent="0.25">
      <c r="B10" s="8">
        <v>0</v>
      </c>
      <c r="C10" s="7" t="s">
        <v>44</v>
      </c>
      <c r="D10" s="5"/>
      <c r="E10" s="34">
        <f>IF(D10=0,0,D10/$D$15)</f>
        <v>0</v>
      </c>
      <c r="F10" s="35">
        <f t="shared" ref="F10:F12" si="0">D10*B10</f>
        <v>0</v>
      </c>
      <c r="G10" s="36">
        <v>0</v>
      </c>
    </row>
    <row r="11" spans="1:10" x14ac:dyDescent="0.25">
      <c r="B11" s="8">
        <v>1</v>
      </c>
      <c r="C11" s="7" t="s">
        <v>45</v>
      </c>
      <c r="D11" s="1"/>
      <c r="E11" s="34">
        <f>IF(D11=0,0,D11/$D$15)</f>
        <v>0</v>
      </c>
      <c r="F11" s="35">
        <f t="shared" si="0"/>
        <v>0</v>
      </c>
      <c r="G11" s="36">
        <v>0</v>
      </c>
    </row>
    <row r="12" spans="1:10" x14ac:dyDescent="0.25">
      <c r="B12" s="37">
        <v>2</v>
      </c>
      <c r="C12" s="7" t="s">
        <v>46</v>
      </c>
      <c r="D12" s="1"/>
      <c r="E12" s="34">
        <f>IF(D12=0,0,D12/$D$15)</f>
        <v>0</v>
      </c>
      <c r="F12" s="35">
        <f t="shared" si="0"/>
        <v>0</v>
      </c>
      <c r="G12" s="36">
        <f>42/B12</f>
        <v>21</v>
      </c>
      <c r="H12" s="38"/>
    </row>
    <row r="13" spans="1:10" x14ac:dyDescent="0.25">
      <c r="B13" s="37">
        <v>3</v>
      </c>
      <c r="C13" s="7" t="s">
        <v>47</v>
      </c>
      <c r="D13" s="1"/>
      <c r="E13" s="34">
        <f>IF(D13=0,0,D13/$D$15)</f>
        <v>0</v>
      </c>
      <c r="F13" s="35">
        <f>D13*B13</f>
        <v>0</v>
      </c>
      <c r="G13" s="36">
        <f>84/B13</f>
        <v>28</v>
      </c>
      <c r="H13" s="38"/>
    </row>
    <row r="14" spans="1:10" x14ac:dyDescent="0.25">
      <c r="B14" s="37">
        <v>4</v>
      </c>
      <c r="C14" s="7" t="s">
        <v>48</v>
      </c>
      <c r="D14" s="1"/>
      <c r="E14" s="34">
        <f>IF(D14=0,0,D14/$D$15)</f>
        <v>0</v>
      </c>
      <c r="F14" s="35">
        <f>D14*B14</f>
        <v>0</v>
      </c>
      <c r="G14" s="36">
        <f>126/B14</f>
        <v>31.5</v>
      </c>
      <c r="H14" s="38"/>
    </row>
    <row r="15" spans="1:10" x14ac:dyDescent="0.25">
      <c r="C15" s="39" t="s">
        <v>2</v>
      </c>
      <c r="D15" s="40">
        <f>SUM(D10:D14)</f>
        <v>0</v>
      </c>
      <c r="E15" s="41">
        <f>SUM(E10:E14)</f>
        <v>0</v>
      </c>
      <c r="F15" s="42">
        <f>SUM(F10:F14)</f>
        <v>0</v>
      </c>
      <c r="G15" s="43" t="s">
        <v>18</v>
      </c>
    </row>
    <row r="16" spans="1:10" ht="15.75" thickBot="1" x14ac:dyDescent="0.3">
      <c r="C16" s="44" t="s">
        <v>19</v>
      </c>
      <c r="D16" s="45"/>
      <c r="E16" s="46"/>
      <c r="F16" s="47">
        <f>IF(D15=0,0,F15/D15)</f>
        <v>0</v>
      </c>
      <c r="G16" s="48">
        <f>+IF(F6=0,0,SUMPRODUCT(G10:G14,F10:F14)/$F$6)</f>
        <v>0</v>
      </c>
    </row>
    <row r="17" spans="1:17" ht="9" customHeight="1" thickBot="1" x14ac:dyDescent="0.3"/>
    <row r="18" spans="1:17" ht="30" customHeight="1" x14ac:dyDescent="0.25">
      <c r="A18" s="33"/>
      <c r="C18" s="49" t="s">
        <v>17</v>
      </c>
      <c r="D18" s="18" t="s">
        <v>40</v>
      </c>
      <c r="E18" s="18" t="s">
        <v>32</v>
      </c>
      <c r="F18" s="18" t="s">
        <v>21</v>
      </c>
      <c r="G18" s="18" t="s">
        <v>22</v>
      </c>
      <c r="H18" s="18" t="s">
        <v>23</v>
      </c>
      <c r="I18" s="18" t="s">
        <v>58</v>
      </c>
      <c r="J18" s="18" t="s">
        <v>20</v>
      </c>
      <c r="K18" s="18" t="s">
        <v>60</v>
      </c>
      <c r="L18" s="50" t="s">
        <v>4</v>
      </c>
      <c r="M18" s="51" t="s">
        <v>1</v>
      </c>
    </row>
    <row r="19" spans="1:17" x14ac:dyDescent="0.25">
      <c r="C19" s="52" t="s">
        <v>51</v>
      </c>
      <c r="D19" s="1"/>
      <c r="E19" s="34">
        <f>IF(D19=0,0,D19/$D$6)</f>
        <v>0</v>
      </c>
      <c r="F19" s="1"/>
      <c r="G19" s="1"/>
      <c r="H19" s="1"/>
      <c r="I19" s="5">
        <f>IF(D19-F19-G19-H19&lt;0,0,D19-F19-G19-H19)</f>
        <v>0</v>
      </c>
      <c r="J19" s="53">
        <f>IF(D19=0,0,SUMPRODUCT(F19:I19,$F$21:$I$21)/SUM(F19:I19))</f>
        <v>0</v>
      </c>
      <c r="K19" s="54">
        <v>30</v>
      </c>
      <c r="L19" s="54">
        <f>J19*K19</f>
        <v>0</v>
      </c>
      <c r="M19" s="55">
        <f>IF(D19=0,0,D19*L19/$F$15)</f>
        <v>0</v>
      </c>
      <c r="N19" s="56"/>
      <c r="O19" s="56"/>
      <c r="P19" s="56"/>
    </row>
    <row r="20" spans="1:17" ht="15.75" thickBot="1" x14ac:dyDescent="0.3">
      <c r="C20" s="28" t="s">
        <v>2</v>
      </c>
      <c r="D20" s="57">
        <f>SUM(D19:D19)</f>
        <v>0</v>
      </c>
      <c r="E20" s="58">
        <f>SUM(E19:E19)</f>
        <v>0</v>
      </c>
      <c r="F20" s="59">
        <f>+SUM(F19:F19)</f>
        <v>0</v>
      </c>
      <c r="G20" s="59">
        <f t="shared" ref="G20:H20" si="1">+SUM(G19:G19)</f>
        <v>0</v>
      </c>
      <c r="H20" s="59">
        <f t="shared" si="1"/>
        <v>0</v>
      </c>
      <c r="I20" s="59">
        <f>SUM(F19:I19)</f>
        <v>0</v>
      </c>
      <c r="J20" s="60">
        <f>+D19*J19</f>
        <v>0</v>
      </c>
      <c r="K20" s="61"/>
      <c r="L20" s="62"/>
      <c r="M20" s="32">
        <f>SUM(M19:M19)</f>
        <v>0</v>
      </c>
    </row>
    <row r="21" spans="1:17" ht="1.5" hidden="1" thickBot="1" x14ac:dyDescent="0.3">
      <c r="C21" s="63"/>
      <c r="D21" s="64"/>
      <c r="E21" s="65"/>
      <c r="F21" s="66">
        <v>4</v>
      </c>
      <c r="G21" s="66">
        <v>3</v>
      </c>
      <c r="H21" s="66">
        <v>2</v>
      </c>
      <c r="I21" s="66">
        <v>1</v>
      </c>
      <c r="J21" s="66"/>
      <c r="K21" s="66"/>
      <c r="L21" s="67"/>
      <c r="M21" s="68"/>
    </row>
    <row r="22" spans="1:17" ht="8.1" customHeight="1" thickBot="1" x14ac:dyDescent="0.3">
      <c r="C22" s="63"/>
      <c r="D22" s="64"/>
      <c r="E22" s="65"/>
      <c r="F22" s="66"/>
      <c r="G22" s="66"/>
      <c r="H22" s="66"/>
      <c r="I22" s="66"/>
      <c r="J22" s="66"/>
      <c r="K22" s="66"/>
      <c r="L22" s="67"/>
      <c r="M22" s="68"/>
    </row>
    <row r="23" spans="1:17" ht="30" x14ac:dyDescent="0.25">
      <c r="C23" s="49" t="s">
        <v>52</v>
      </c>
      <c r="D23" s="18" t="s">
        <v>40</v>
      </c>
      <c r="E23" s="18" t="s">
        <v>32</v>
      </c>
      <c r="F23" s="18" t="s">
        <v>21</v>
      </c>
      <c r="G23" s="18" t="s">
        <v>22</v>
      </c>
      <c r="H23" s="18" t="s">
        <v>23</v>
      </c>
      <c r="I23" s="18" t="s">
        <v>58</v>
      </c>
      <c r="J23" s="18" t="s">
        <v>20</v>
      </c>
      <c r="K23" s="18" t="s">
        <v>60</v>
      </c>
      <c r="L23" s="50" t="s">
        <v>4</v>
      </c>
      <c r="M23" s="51" t="s">
        <v>1</v>
      </c>
    </row>
    <row r="24" spans="1:17" x14ac:dyDescent="0.25">
      <c r="C24" s="52" t="s">
        <v>57</v>
      </c>
      <c r="D24" s="1"/>
      <c r="E24" s="34">
        <f>IF(D24=0,0,D24/$D$6)</f>
        <v>0</v>
      </c>
      <c r="F24" s="1"/>
      <c r="G24" s="1"/>
      <c r="H24" s="1"/>
      <c r="I24" s="5">
        <f>IF(D24-F24-G24-H24&lt;0,0,D24-F24-G24-H24)</f>
        <v>0</v>
      </c>
      <c r="J24" s="53">
        <f>IF(D24=0,0,SUMPRODUCT(F24:I24,$F$21:$I$21)/SUM(F24:I24))</f>
        <v>0</v>
      </c>
      <c r="K24" s="54">
        <v>5</v>
      </c>
      <c r="L24" s="54">
        <f>J24*K24</f>
        <v>0</v>
      </c>
      <c r="M24" s="55">
        <f>IF(D24=0,0,D24*L24/$F$15)</f>
        <v>0</v>
      </c>
    </row>
    <row r="25" spans="1:17" ht="15.75" thickBot="1" x14ac:dyDescent="0.3">
      <c r="C25" s="28" t="s">
        <v>2</v>
      </c>
      <c r="D25" s="57">
        <f>SUM(D24:D24)</f>
        <v>0</v>
      </c>
      <c r="E25" s="58">
        <f>SUM(E24:E24)</f>
        <v>0</v>
      </c>
      <c r="F25" s="59">
        <f>+SUM(F24:F24)</f>
        <v>0</v>
      </c>
      <c r="G25" s="59">
        <f t="shared" ref="G25:H25" si="2">+SUM(G24:G24)</f>
        <v>0</v>
      </c>
      <c r="H25" s="59">
        <f t="shared" si="2"/>
        <v>0</v>
      </c>
      <c r="I25" s="59">
        <f>SUM(F24:I24)</f>
        <v>0</v>
      </c>
      <c r="J25" s="60">
        <f>+D24*J24</f>
        <v>0</v>
      </c>
      <c r="K25" s="61"/>
      <c r="L25" s="62"/>
      <c r="M25" s="32">
        <f>SUM(M24:M24)</f>
        <v>0</v>
      </c>
    </row>
    <row r="26" spans="1:17" ht="9" customHeight="1" thickBot="1" x14ac:dyDescent="0.35">
      <c r="Q26" s="69" t="s">
        <v>41</v>
      </c>
    </row>
    <row r="27" spans="1:17" ht="45.75" customHeight="1" x14ac:dyDescent="0.25">
      <c r="C27" s="17" t="s">
        <v>33</v>
      </c>
      <c r="D27" s="18" t="s">
        <v>50</v>
      </c>
      <c r="E27" s="18" t="s">
        <v>60</v>
      </c>
      <c r="F27" s="20" t="s">
        <v>1</v>
      </c>
      <c r="Q27" s="8" t="s">
        <v>42</v>
      </c>
    </row>
    <row r="28" spans="1:17" x14ac:dyDescent="0.25">
      <c r="C28" s="7" t="s">
        <v>34</v>
      </c>
      <c r="D28" s="1"/>
      <c r="E28" s="70">
        <v>20</v>
      </c>
      <c r="F28" s="55">
        <f>IF(D28=0,0,E28*D28/$F$15)</f>
        <v>0</v>
      </c>
    </row>
    <row r="29" spans="1:17" x14ac:dyDescent="0.25">
      <c r="C29" s="71" t="s">
        <v>35</v>
      </c>
      <c r="D29" s="1"/>
      <c r="E29" s="72">
        <v>20</v>
      </c>
      <c r="F29" s="73">
        <f>IF(D29=0,0,E29*D29/$F$15)</f>
        <v>0</v>
      </c>
      <c r="H29" s="74"/>
      <c r="L29" s="75"/>
    </row>
    <row r="30" spans="1:17" ht="15.75" thickBot="1" x14ac:dyDescent="0.3">
      <c r="C30" s="28" t="s">
        <v>2</v>
      </c>
      <c r="D30" s="29"/>
      <c r="E30" s="29"/>
      <c r="F30" s="32">
        <f>+SUM(F28:F29)</f>
        <v>0</v>
      </c>
      <c r="L30" s="75"/>
    </row>
    <row r="31" spans="1:17" ht="9" customHeight="1" thickBot="1" x14ac:dyDescent="0.3">
      <c r="F31" s="14"/>
    </row>
    <row r="32" spans="1:17" ht="46.5" customHeight="1" x14ac:dyDescent="0.25">
      <c r="C32" s="17" t="s">
        <v>5</v>
      </c>
      <c r="D32" s="18" t="s">
        <v>50</v>
      </c>
      <c r="E32" s="18" t="s">
        <v>60</v>
      </c>
      <c r="F32" s="20" t="s">
        <v>1</v>
      </c>
    </row>
    <row r="33" spans="3:12" x14ac:dyDescent="0.25">
      <c r="C33" s="7" t="s">
        <v>36</v>
      </c>
      <c r="D33" s="1"/>
      <c r="E33" s="76">
        <v>20</v>
      </c>
      <c r="F33" s="55">
        <f>IF(D33=0,0,E33*D33/$F$15)</f>
        <v>0</v>
      </c>
    </row>
    <row r="34" spans="3:12" x14ac:dyDescent="0.25">
      <c r="C34" s="7" t="s">
        <v>31</v>
      </c>
      <c r="D34" s="1"/>
      <c r="E34" s="76">
        <v>4</v>
      </c>
      <c r="F34" s="55">
        <f>IF(D34=0,0,E34*D34/$F$15)</f>
        <v>0</v>
      </c>
    </row>
    <row r="35" spans="3:12" x14ac:dyDescent="0.25">
      <c r="C35" s="71" t="s">
        <v>43</v>
      </c>
      <c r="D35" s="3" t="s">
        <v>41</v>
      </c>
      <c r="E35" s="77">
        <v>9</v>
      </c>
      <c r="F35" s="73">
        <f>IF(F15=0,0,IF(D35="Ja",E35*J20/F15,0))</f>
        <v>0</v>
      </c>
      <c r="G35" s="78"/>
      <c r="H35" s="74"/>
      <c r="L35" s="75"/>
    </row>
    <row r="36" spans="3:12" ht="15.75" thickBot="1" x14ac:dyDescent="0.3">
      <c r="C36" s="28" t="s">
        <v>2</v>
      </c>
      <c r="D36" s="29"/>
      <c r="E36" s="29"/>
      <c r="F36" s="32">
        <f>+SUM(F33:F35)</f>
        <v>0</v>
      </c>
      <c r="L36" s="75"/>
    </row>
    <row r="37" spans="3:12" ht="9" customHeight="1" thickBot="1" x14ac:dyDescent="0.3">
      <c r="F37" s="14"/>
    </row>
    <row r="38" spans="3:12" ht="44.25" customHeight="1" x14ac:dyDescent="0.25">
      <c r="C38" s="17" t="s">
        <v>6</v>
      </c>
      <c r="D38" s="18" t="s">
        <v>50</v>
      </c>
      <c r="E38" s="18" t="s">
        <v>60</v>
      </c>
      <c r="F38" s="51" t="s">
        <v>1</v>
      </c>
      <c r="L38" s="75"/>
    </row>
    <row r="39" spans="3:12" x14ac:dyDescent="0.25">
      <c r="C39" s="79" t="s">
        <v>7</v>
      </c>
      <c r="D39" s="2"/>
      <c r="E39" s="80">
        <v>25</v>
      </c>
      <c r="F39" s="81">
        <f>IF(D39="",0,D39*E39/$F$15)</f>
        <v>0</v>
      </c>
      <c r="G39" s="82"/>
      <c r="H39" s="83"/>
    </row>
    <row r="40" spans="3:12" x14ac:dyDescent="0.25">
      <c r="C40" s="79" t="s">
        <v>8</v>
      </c>
      <c r="D40" s="2"/>
      <c r="E40" s="80">
        <v>40</v>
      </c>
      <c r="F40" s="81">
        <f t="shared" ref="F40:F52" si="3">IF(D40="",0,D40*E40/$F$15)</f>
        <v>0</v>
      </c>
      <c r="G40" s="82"/>
      <c r="H40" s="83"/>
    </row>
    <row r="41" spans="3:12" x14ac:dyDescent="0.25">
      <c r="C41" s="79" t="s">
        <v>9</v>
      </c>
      <c r="D41" s="2"/>
      <c r="E41" s="80">
        <v>38</v>
      </c>
      <c r="F41" s="81">
        <f t="shared" si="3"/>
        <v>0</v>
      </c>
      <c r="G41" s="82"/>
      <c r="H41" s="83"/>
      <c r="I41" s="84"/>
    </row>
    <row r="42" spans="3:12" x14ac:dyDescent="0.25">
      <c r="C42" s="79" t="s">
        <v>10</v>
      </c>
      <c r="D42" s="2"/>
      <c r="E42" s="80">
        <v>8</v>
      </c>
      <c r="F42" s="81">
        <f t="shared" si="3"/>
        <v>0</v>
      </c>
      <c r="G42" s="82"/>
      <c r="H42" s="83"/>
      <c r="I42" s="84"/>
    </row>
    <row r="43" spans="3:12" x14ac:dyDescent="0.25">
      <c r="C43" s="79" t="s">
        <v>11</v>
      </c>
      <c r="D43" s="2"/>
      <c r="E43" s="80">
        <v>16</v>
      </c>
      <c r="F43" s="81">
        <f t="shared" si="3"/>
        <v>0</v>
      </c>
      <c r="G43" s="82"/>
      <c r="H43" s="83"/>
      <c r="I43" s="84"/>
    </row>
    <row r="44" spans="3:12" x14ac:dyDescent="0.25">
      <c r="C44" s="79" t="s">
        <v>12</v>
      </c>
      <c r="D44" s="2"/>
      <c r="E44" s="80">
        <v>30</v>
      </c>
      <c r="F44" s="81">
        <f t="shared" si="3"/>
        <v>0</v>
      </c>
      <c r="G44" s="82"/>
      <c r="H44" s="83"/>
      <c r="I44" s="84"/>
    </row>
    <row r="45" spans="3:12" x14ac:dyDescent="0.25">
      <c r="C45" s="79" t="s">
        <v>13</v>
      </c>
      <c r="D45" s="2"/>
      <c r="E45" s="80">
        <v>17</v>
      </c>
      <c r="F45" s="81">
        <f t="shared" si="3"/>
        <v>0</v>
      </c>
      <c r="G45" s="82"/>
      <c r="H45" s="83"/>
    </row>
    <row r="46" spans="3:12" x14ac:dyDescent="0.25">
      <c r="C46" s="79" t="s">
        <v>37</v>
      </c>
      <c r="D46" s="2"/>
      <c r="E46" s="80">
        <v>26</v>
      </c>
      <c r="F46" s="81">
        <f t="shared" si="3"/>
        <v>0</v>
      </c>
      <c r="G46" s="82"/>
      <c r="H46" s="83"/>
    </row>
    <row r="47" spans="3:12" x14ac:dyDescent="0.25">
      <c r="C47" s="79" t="s">
        <v>14</v>
      </c>
      <c r="D47" s="2"/>
      <c r="E47" s="80">
        <v>11</v>
      </c>
      <c r="F47" s="81">
        <f t="shared" si="3"/>
        <v>0</v>
      </c>
      <c r="G47" s="82"/>
      <c r="H47" s="83"/>
    </row>
    <row r="48" spans="3:12" x14ac:dyDescent="0.25">
      <c r="C48" s="79" t="s">
        <v>15</v>
      </c>
      <c r="D48" s="2"/>
      <c r="E48" s="80">
        <v>21</v>
      </c>
      <c r="F48" s="81">
        <f t="shared" si="3"/>
        <v>0</v>
      </c>
      <c r="G48" s="82"/>
      <c r="H48" s="83"/>
    </row>
    <row r="49" spans="3:11" x14ac:dyDescent="0.25">
      <c r="C49" s="7" t="s">
        <v>25</v>
      </c>
      <c r="D49" s="2"/>
      <c r="E49" s="80">
        <v>20</v>
      </c>
      <c r="F49" s="81">
        <f t="shared" si="3"/>
        <v>0</v>
      </c>
      <c r="G49" s="82"/>
      <c r="H49" s="83"/>
    </row>
    <row r="50" spans="3:11" x14ac:dyDescent="0.25">
      <c r="C50" s="7" t="s">
        <v>24</v>
      </c>
      <c r="D50" s="2"/>
      <c r="E50" s="80">
        <v>20</v>
      </c>
      <c r="F50" s="81">
        <f t="shared" si="3"/>
        <v>0</v>
      </c>
      <c r="G50" s="82"/>
      <c r="H50" s="83"/>
    </row>
    <row r="51" spans="3:11" x14ac:dyDescent="0.25">
      <c r="C51" s="79" t="s">
        <v>38</v>
      </c>
      <c r="D51" s="2"/>
      <c r="E51" s="80">
        <v>12</v>
      </c>
      <c r="F51" s="81">
        <f t="shared" si="3"/>
        <v>0</v>
      </c>
      <c r="G51" s="82"/>
      <c r="H51" s="83"/>
    </row>
    <row r="52" spans="3:11" x14ac:dyDescent="0.25">
      <c r="C52" s="85" t="s">
        <v>53</v>
      </c>
      <c r="D52" s="6"/>
      <c r="E52" s="86">
        <v>6</v>
      </c>
      <c r="F52" s="87">
        <f t="shared" si="3"/>
        <v>0</v>
      </c>
      <c r="G52" s="82"/>
      <c r="H52" s="83"/>
    </row>
    <row r="53" spans="3:11" ht="15.75" thickBot="1" x14ac:dyDescent="0.3">
      <c r="C53" s="28" t="s">
        <v>2</v>
      </c>
      <c r="D53" s="29"/>
      <c r="E53" s="29"/>
      <c r="F53" s="32">
        <f>SUM(F39:F52)</f>
        <v>0</v>
      </c>
    </row>
    <row r="54" spans="3:11" ht="8.1" customHeight="1" thickBot="1" x14ac:dyDescent="0.3">
      <c r="C54" s="88"/>
      <c r="D54" s="89"/>
      <c r="E54" s="90"/>
      <c r="F54" s="91"/>
    </row>
    <row r="55" spans="3:11" ht="45" x14ac:dyDescent="0.25">
      <c r="C55" s="17" t="s">
        <v>54</v>
      </c>
      <c r="D55" s="18" t="s">
        <v>50</v>
      </c>
      <c r="E55" s="18" t="s">
        <v>60</v>
      </c>
      <c r="F55" s="20" t="s">
        <v>1</v>
      </c>
    </row>
    <row r="56" spans="3:11" x14ac:dyDescent="0.25">
      <c r="C56" s="7" t="s">
        <v>55</v>
      </c>
      <c r="D56" s="1"/>
      <c r="E56" s="76">
        <v>100</v>
      </c>
      <c r="F56" s="55">
        <f>IF(D56=0,0,(E56-42)*D56/$F$15)</f>
        <v>0</v>
      </c>
    </row>
    <row r="57" spans="3:11" x14ac:dyDescent="0.25">
      <c r="C57" s="7" t="s">
        <v>56</v>
      </c>
      <c r="D57" s="1"/>
      <c r="E57" s="76">
        <v>20</v>
      </c>
      <c r="F57" s="55">
        <f>IF(D57=0,0,E57*D57/$F$15)</f>
        <v>0</v>
      </c>
    </row>
    <row r="58" spans="3:11" ht="15.75" thickBot="1" x14ac:dyDescent="0.3">
      <c r="C58" s="28" t="s">
        <v>2</v>
      </c>
      <c r="D58" s="29"/>
      <c r="E58" s="29"/>
      <c r="F58" s="32">
        <f>+SUM(F56:F57)</f>
        <v>0</v>
      </c>
    </row>
    <row r="59" spans="3:11" ht="8.1" customHeight="1" thickBot="1" x14ac:dyDescent="0.3">
      <c r="D59" s="8"/>
      <c r="E59" s="8"/>
    </row>
    <row r="60" spans="3:11" ht="16.5" thickBot="1" x14ac:dyDescent="0.3">
      <c r="C60" s="9" t="s">
        <v>28</v>
      </c>
      <c r="D60" s="10"/>
      <c r="E60" s="11"/>
      <c r="F60" s="12">
        <f>+F53+F36+F30+M20+M25+G16+H7+F58</f>
        <v>0</v>
      </c>
    </row>
    <row r="62" spans="3:11" x14ac:dyDescent="0.25">
      <c r="C62" s="92" t="s">
        <v>27</v>
      </c>
      <c r="D62" s="93"/>
      <c r="E62" s="93"/>
      <c r="F62" s="94"/>
      <c r="G62" s="94"/>
      <c r="H62" s="94"/>
      <c r="I62" s="94"/>
      <c r="J62" s="94"/>
      <c r="K62" s="94"/>
    </row>
    <row r="63" spans="3:11" x14ac:dyDescent="0.25">
      <c r="C63" s="92" t="s">
        <v>29</v>
      </c>
      <c r="D63" s="93"/>
      <c r="E63" s="93"/>
      <c r="F63" s="94"/>
      <c r="G63" s="94"/>
      <c r="H63" s="94"/>
      <c r="I63" s="94"/>
      <c r="J63" s="94"/>
      <c r="K63" s="94"/>
    </row>
    <row r="64" spans="3:11" x14ac:dyDescent="0.25">
      <c r="C64" s="95" t="s">
        <v>26</v>
      </c>
    </row>
  </sheetData>
  <sheetProtection algorithmName="SHA-512" hashValue="G/gWWL8nkg1k0MkKLNM1T4KIg79mD17veNDvO+O0T1Wf/VYMBTOeB4Mq2SHpxw4N6B3wrXb3X04lIj/AOaxCoA==" saltValue="NIrU3SAWk4oMCbUULdG5Bg==" spinCount="100000" sheet="1" selectLockedCells="1"/>
  <conditionalFormatting sqref="I20">
    <cfRule type="cellIs" dxfId="8" priority="23" operator="notEqual">
      <formula>$D$20</formula>
    </cfRule>
  </conditionalFormatting>
  <conditionalFormatting sqref="F20">
    <cfRule type="cellIs" dxfId="7" priority="20" operator="greaterThan">
      <formula>$D$14</formula>
    </cfRule>
  </conditionalFormatting>
  <conditionalFormatting sqref="I24">
    <cfRule type="expression" dxfId="6" priority="11">
      <formula>SUM(F24:H24)&gt;D24</formula>
    </cfRule>
  </conditionalFormatting>
  <conditionalFormatting sqref="G20">
    <cfRule type="cellIs" dxfId="5" priority="10" operator="greaterThan">
      <formula>$D$13</formula>
    </cfRule>
  </conditionalFormatting>
  <conditionalFormatting sqref="H20">
    <cfRule type="cellIs" dxfId="4" priority="9" operator="greaterThan">
      <formula>$D$12</formula>
    </cfRule>
  </conditionalFormatting>
  <conditionalFormatting sqref="F25">
    <cfRule type="cellIs" dxfId="3" priority="7" operator="greaterThan">
      <formula>$D$14</formula>
    </cfRule>
  </conditionalFormatting>
  <conditionalFormatting sqref="G25">
    <cfRule type="cellIs" dxfId="2" priority="4" operator="greaterThan">
      <formula>$D$13</formula>
    </cfRule>
  </conditionalFormatting>
  <conditionalFormatting sqref="H25">
    <cfRule type="cellIs" dxfId="1" priority="3" operator="greaterThan">
      <formula>$D$12</formula>
    </cfRule>
  </conditionalFormatting>
  <conditionalFormatting sqref="I25">
    <cfRule type="cellIs" dxfId="0" priority="1" operator="greaterThan">
      <formula>$D$24</formula>
    </cfRule>
  </conditionalFormatting>
  <dataValidations count="1">
    <dataValidation type="list" allowBlank="1" showInputMessage="1" showErrorMessage="1" sqref="D35">
      <formula1>$Q$26:$Q$27</formula1>
    </dataValidation>
  </dataValidations>
  <pageMargins left="0.70866141732283472" right="0.70866141732283472" top="0.78740157480314965" bottom="0.78740157480314965" header="0.31496062992125984" footer="0.31496062992125984"/>
  <pageSetup paperSize="9" scale="71" orientation="landscape" r:id="rId1"/>
  <headerFooter>
    <oddFooter>&amp;C&amp;F&amp;R&amp;D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GWQ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Hirrich, Stefan</dc:creator>
  <cp:lastModifiedBy>Roesner, Mirabell</cp:lastModifiedBy>
  <cp:lastPrinted>2012-01-06T15:32:41Z</cp:lastPrinted>
  <dcterms:created xsi:type="dcterms:W3CDTF">2011-11-29T13:06:49Z</dcterms:created>
  <dcterms:modified xsi:type="dcterms:W3CDTF">2018-11-26T13:53:13Z</dcterms:modified>
</cp:coreProperties>
</file>