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180" windowHeight="2400"/>
  </bookViews>
  <sheets>
    <sheet name="spectrumK" sheetId="1" r:id="rId1"/>
  </sheets>
  <calcPr calcId="145621"/>
</workbook>
</file>

<file path=xl/calcChain.xml><?xml version="1.0" encoding="utf-8"?>
<calcChain xmlns="http://schemas.openxmlformats.org/spreadsheetml/2006/main">
  <c r="D10" i="1" l="1"/>
  <c r="H23" i="1" l="1"/>
  <c r="G23" i="1"/>
  <c r="F23" i="1" l="1"/>
  <c r="E6" i="1" l="1"/>
  <c r="I21" i="1" l="1"/>
  <c r="I22" i="1"/>
  <c r="I20" i="1" l="1"/>
  <c r="D23" i="1"/>
  <c r="J22" i="1" l="1"/>
  <c r="L22" i="1" s="1"/>
  <c r="J21" i="1"/>
  <c r="L21" i="1" s="1"/>
  <c r="J20" i="1"/>
  <c r="L20" i="1" s="1"/>
  <c r="I23" i="1"/>
  <c r="G15" i="1"/>
  <c r="G14" i="1"/>
  <c r="G13" i="1"/>
  <c r="G12" i="1"/>
  <c r="G11" i="1"/>
  <c r="F11" i="1"/>
  <c r="F12" i="1"/>
  <c r="F13" i="1"/>
  <c r="F14" i="1"/>
  <c r="F15" i="1"/>
  <c r="F10" i="1"/>
  <c r="D16" i="1"/>
  <c r="E22" i="1" l="1"/>
  <c r="E21" i="1"/>
  <c r="E15" i="1"/>
  <c r="E20" i="1"/>
  <c r="J23" i="1"/>
  <c r="E13" i="1"/>
  <c r="E14" i="1"/>
  <c r="E11" i="1"/>
  <c r="E12" i="1"/>
  <c r="E10" i="1"/>
  <c r="F16" i="1"/>
  <c r="H6" i="1" l="1"/>
  <c r="H7" i="1" s="1"/>
  <c r="F33" i="1"/>
  <c r="F28" i="1"/>
  <c r="F27" i="1"/>
  <c r="F32" i="1"/>
  <c r="M20" i="1"/>
  <c r="F68" i="1"/>
  <c r="F64" i="1"/>
  <c r="F57" i="1"/>
  <c r="F53" i="1"/>
  <c r="F65" i="1"/>
  <c r="F67" i="1"/>
  <c r="F63" i="1"/>
  <c r="F56" i="1"/>
  <c r="F52" i="1"/>
  <c r="F58" i="1"/>
  <c r="F66" i="1"/>
  <c r="F62" i="1"/>
  <c r="F55" i="1"/>
  <c r="F54" i="1"/>
  <c r="F38" i="1"/>
  <c r="F42" i="1"/>
  <c r="F46" i="1"/>
  <c r="F47" i="1"/>
  <c r="F48" i="1"/>
  <c r="F37" i="1"/>
  <c r="F39" i="1"/>
  <c r="F43" i="1"/>
  <c r="F41" i="1"/>
  <c r="F40" i="1"/>
  <c r="F44" i="1"/>
  <c r="F45" i="1"/>
  <c r="M22" i="1"/>
  <c r="M21" i="1"/>
  <c r="G17" i="1"/>
  <c r="F17" i="1"/>
  <c r="F6" i="1" s="1"/>
  <c r="G7" i="1" s="1"/>
  <c r="E23" i="1"/>
  <c r="E16" i="1"/>
  <c r="F29" i="1" l="1"/>
  <c r="F34" i="1"/>
  <c r="F49" i="1"/>
  <c r="F69" i="1"/>
  <c r="F59" i="1"/>
  <c r="M23" i="1"/>
  <c r="F71" i="1" l="1"/>
  <c r="F1" i="1"/>
</calcChain>
</file>

<file path=xl/comments1.xml><?xml version="1.0" encoding="utf-8"?>
<comments xmlns="http://schemas.openxmlformats.org/spreadsheetml/2006/main">
  <authors>
    <author>Funken, Mareike</author>
  </authors>
  <commentList>
    <comment ref="G7" authorId="0">
      <text>
        <r>
          <rPr>
            <sz val="9"/>
            <color indexed="81"/>
            <rFont val="Segoe UI"/>
            <family val="2"/>
          </rPr>
          <t xml:space="preserve">Ausgelöste kontaktunabhängige Pauschale, bei </t>
        </r>
        <r>
          <rPr>
            <u/>
            <sz val="9"/>
            <color indexed="81"/>
            <rFont val="Segoe UI"/>
            <family val="2"/>
          </rPr>
          <t>KEINEM</t>
        </r>
        <r>
          <rPr>
            <sz val="9"/>
            <color indexed="81"/>
            <rFont val="Segoe UI"/>
            <family val="2"/>
          </rPr>
          <t xml:space="preserve"> Behandlungsfall</t>
        </r>
      </text>
    </comment>
  </commentList>
</comments>
</file>

<file path=xl/sharedStrings.xml><?xml version="1.0" encoding="utf-8"?>
<sst xmlns="http://schemas.openxmlformats.org/spreadsheetml/2006/main" count="100" uniqueCount="72">
  <si>
    <t>Versicherte
relativ</t>
  </si>
  <si>
    <t>Vergütung je Fall</t>
  </si>
  <si>
    <t>Summe</t>
  </si>
  <si>
    <t>kein Behandlungsquartal</t>
  </si>
  <si>
    <t>1 Behandlungsquartal</t>
  </si>
  <si>
    <t>2 Behandlungsquartale (innerhalb 1 Halbjahr)</t>
  </si>
  <si>
    <t>2 Behandlungsquartale (auf 2 Halbjahre verteilt)</t>
  </si>
  <si>
    <t>3 Behandlungsquartale</t>
  </si>
  <si>
    <t>4 Behandlungsquartale</t>
  </si>
  <si>
    <t>Eingabefelder</t>
  </si>
  <si>
    <t>Chronikerpauschale 1 (1 Krankheitsbild)</t>
  </si>
  <si>
    <t>Chronikerpauschale 2 (2 Krankheitsbilder)</t>
  </si>
  <si>
    <t>Chronikerpauschale 3 (3 + Krankheitsbilder)</t>
  </si>
  <si>
    <t>Jahresvergütung 
(Chroniker-Pauschalen)</t>
  </si>
  <si>
    <t>Zuschläge</t>
  </si>
  <si>
    <t>Einzelleistungen</t>
  </si>
  <si>
    <t>Vergütung
HzV</t>
  </si>
  <si>
    <t>Anzahl Leistungen p.a.</t>
  </si>
  <si>
    <t>01100: Unvorhergesehene Inanspruchnahme I</t>
  </si>
  <si>
    <t>01101: Unvorhergesehene Inanspruchnahme II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</si>
  <si>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</si>
  <si>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</si>
  <si>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</si>
  <si>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</si>
  <si>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</si>
  <si>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</si>
  <si>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33042: Abdominelle Sonographie</t>
  </si>
  <si>
    <t>Fälle p.a.</t>
  </si>
  <si>
    <t>P2: Behandlungsquartale</t>
  </si>
  <si>
    <t>P3: Versicherte mit…</t>
  </si>
  <si>
    <t xml:space="preserve"> P2 Mittel</t>
  </si>
  <si>
    <t>Ø Behandlungsquartale / Ø P2 (gewichtetes Mittel)</t>
  </si>
  <si>
    <t>… davon mit
4 Quartalen</t>
  </si>
  <si>
    <t>… davon mit
3 Quartalen</t>
  </si>
  <si>
    <t>… davon mit
2 Quartalen</t>
  </si>
  <si>
    <t>… davon mit
1 Quartalen</t>
  </si>
  <si>
    <t>35110: Verb. Intervention bei psychosom. Krankheitszust.</t>
  </si>
  <si>
    <t>35100: Diff. Klärung psychosom. Krankheitszustände</t>
  </si>
  <si>
    <t xml:space="preserve">   Die von Ihnen mit dieser Tabelle ermittelte Hochrechnung stellt keinen garantierten Honoraranspruch im Rahmen Ihrer zukünftigen Abrechnungen dar.</t>
  </si>
  <si>
    <t>* Dieser rechnerische HzV-Fallwert bezieht sich auf die von Ihnen getätigten Eingaben und ermittelt darauf basierend einen durchschnittlichen Fallwert in der Jahresbetrachtung.</t>
  </si>
  <si>
    <r>
      <rPr>
        <b/>
        <sz val="12"/>
        <color theme="1"/>
        <rFont val="Calibri"/>
        <family val="2"/>
      </rPr>
      <t>Ø</t>
    </r>
    <r>
      <rPr>
        <b/>
        <i/>
        <sz val="10.8"/>
        <color theme="1"/>
        <rFont val="Calibri"/>
        <family val="2"/>
      </rPr>
      <t xml:space="preserve"> HzV-</t>
    </r>
    <r>
      <rPr>
        <b/>
        <i/>
        <sz val="12"/>
        <color theme="1"/>
        <rFont val="Calibri"/>
        <family val="2"/>
        <scheme val="minor"/>
      </rPr>
      <t>Fallwert Ihrer eingegebenen Daten gesamt *</t>
    </r>
  </si>
  <si>
    <t xml:space="preserve">   Hinzu kommen diejenigen Leistungen, die weiter über die Kassenärztliche Vereinigung abgerechnet werden.</t>
  </si>
  <si>
    <t>P1: Infrastrukturpauschale</t>
  </si>
  <si>
    <t>Zuschlag zur rationalen Pharmakotherapie auf P2</t>
  </si>
  <si>
    <t>01730: Krebsfrüherkennung Frau</t>
  </si>
  <si>
    <t>Präventionsleistungen</t>
  </si>
  <si>
    <t>01731: Krebsfrüherkennung Mann</t>
  </si>
  <si>
    <t>01732: GU ohne HKS</t>
  </si>
  <si>
    <t>01734: Untersuchung auf Blut in Stuhl (Stuhltest)</t>
  </si>
  <si>
    <t>01740: Beratung zur Früherkennung des kolorektalen Karzionoms</t>
  </si>
  <si>
    <t>01745: Hautkrebsscreening (HKS)</t>
  </si>
  <si>
    <t>01746: Zuschlag HKS zur 01732</t>
  </si>
  <si>
    <t>01720: J1</t>
  </si>
  <si>
    <t>01711-01719: U1-U9</t>
  </si>
  <si>
    <t>01723: U7a</t>
  </si>
  <si>
    <t>U10</t>
  </si>
  <si>
    <t>U11</t>
  </si>
  <si>
    <t>J2</t>
  </si>
  <si>
    <t>Versorgungsuntersuchung bei Kindern und Jugendlichen</t>
  </si>
  <si>
    <t>Vergütung HzV</t>
  </si>
  <si>
    <t>Chroniker Anteil</t>
  </si>
  <si>
    <t>Vertreter/Zielauftragspauschalen</t>
  </si>
  <si>
    <t>Vertreterpauschale</t>
  </si>
  <si>
    <t>Zielauftragspauschale</t>
  </si>
  <si>
    <t xml:space="preserve">01410: Hausbesuch </t>
  </si>
  <si>
    <t>Ø Behandlungs-
quartale p.a.</t>
  </si>
  <si>
    <t>01707: Neugeborenen-Screening</t>
  </si>
  <si>
    <t>eingeschriebene Versicherte</t>
  </si>
  <si>
    <t>Ja</t>
  </si>
  <si>
    <t>Nein</t>
  </si>
  <si>
    <t>VERAH Zuschlag [VERAH in der Praxis (Ja/Nein)]</t>
  </si>
  <si>
    <t>eingeschriebene Chroniker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</si>
</sst>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.00\ &quot;€&quot;"/>
    <numFmt numFmtId="167" formatCode="0.0"/>
    <numFmt numFmtId="168" formatCode="_-* #,##0.000\ _€_-;\-* #,##0.0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.8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u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2" borderId="1" applyNumberFormat="0" applyFont="0" applyAlignment="0" applyProtection="0"/>
    <xf numFmtId="0" fontId="5" fillId="0" borderId="0"/>
    <xf numFmtId="0" fontId="6" fillId="0" borderId="0"/>
    <xf numFmtId="0" fontId="5" fillId="0" borderId="0"/>
  </cellStyleXfs>
  <cellXfs count="88">
    <xf numFmtId="0" fontId="0" fillId="0" borderId="0" xfId="0"/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44" fontId="0" fillId="0" borderId="4" xfId="2" applyFont="1" applyFill="1" applyBorder="1"/>
    <xf numFmtId="44" fontId="0" fillId="0" borderId="2" xfId="2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44" fontId="0" fillId="0" borderId="4" xfId="2" applyFont="1" applyBorder="1"/>
    <xf numFmtId="0" fontId="2" fillId="0" borderId="7" xfId="0" applyFont="1" applyBorder="1"/>
    <xf numFmtId="0" fontId="2" fillId="3" borderId="4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ont="1" applyBorder="1"/>
    <xf numFmtId="165" fontId="2" fillId="0" borderId="9" xfId="1" applyNumberFormat="1" applyFont="1" applyFill="1" applyBorder="1"/>
    <xf numFmtId="164" fontId="0" fillId="0" borderId="9" xfId="0" applyNumberFormat="1" applyFont="1" applyFill="1" applyBorder="1"/>
    <xf numFmtId="44" fontId="2" fillId="3" borderId="10" xfId="2" applyFont="1" applyFill="1" applyBorder="1"/>
    <xf numFmtId="0" fontId="0" fillId="0" borderId="9" xfId="0" applyBorder="1"/>
    <xf numFmtId="44" fontId="1" fillId="0" borderId="4" xfId="2" applyFont="1" applyFill="1" applyBorder="1" applyAlignment="1">
      <alignment vertical="center" wrapText="1"/>
    </xf>
    <xf numFmtId="44" fontId="2" fillId="3" borderId="10" xfId="0" applyNumberFormat="1" applyFont="1" applyFill="1" applyBorder="1"/>
    <xf numFmtId="0" fontId="0" fillId="0" borderId="0" xfId="0" applyBorder="1" applyAlignment="1">
      <alignment horizontal="center" vertical="center"/>
    </xf>
    <xf numFmtId="43" fontId="0" fillId="0" borderId="0" xfId="0" applyNumberFormat="1"/>
    <xf numFmtId="0" fontId="11" fillId="0" borderId="9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Fill="1" applyBorder="1"/>
    <xf numFmtId="164" fontId="0" fillId="0" borderId="0" xfId="0" applyNumberFormat="1" applyFont="1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9" fillId="0" borderId="12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Border="1"/>
    <xf numFmtId="44" fontId="1" fillId="0" borderId="0" xfId="2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4" fontId="2" fillId="3" borderId="16" xfId="0" applyNumberFormat="1" applyFont="1" applyFill="1" applyBorder="1"/>
    <xf numFmtId="165" fontId="0" fillId="0" borderId="0" xfId="0" applyNumberFormat="1"/>
    <xf numFmtId="9" fontId="0" fillId="0" borderId="0" xfId="3" applyFont="1"/>
    <xf numFmtId="9" fontId="0" fillId="0" borderId="0" xfId="3" applyNumberFormat="1" applyFont="1"/>
    <xf numFmtId="0" fontId="0" fillId="0" borderId="17" xfId="0" applyBorder="1"/>
    <xf numFmtId="44" fontId="0" fillId="0" borderId="18" xfId="2" applyFont="1" applyFill="1" applyBorder="1"/>
    <xf numFmtId="0" fontId="7" fillId="0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0" fillId="0" borderId="2" xfId="0" applyNumberFormat="1" applyBorder="1"/>
    <xf numFmtId="1" fontId="2" fillId="0" borderId="2" xfId="1" applyNumberFormat="1" applyFont="1" applyBorder="1"/>
    <xf numFmtId="0" fontId="0" fillId="0" borderId="0" xfId="0" applyAlignment="1">
      <alignment horizontal="right"/>
    </xf>
    <xf numFmtId="10" fontId="0" fillId="0" borderId="2" xfId="3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0" fontId="2" fillId="0" borderId="9" xfId="3" applyNumberFormat="1" applyFont="1" applyFill="1" applyBorder="1" applyAlignment="1">
      <alignment horizontal="right"/>
    </xf>
    <xf numFmtId="10" fontId="2" fillId="0" borderId="0" xfId="3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right" wrapText="1"/>
    </xf>
    <xf numFmtId="1" fontId="0" fillId="4" borderId="2" xfId="1" applyNumberFormat="1" applyFont="1" applyFill="1" applyBorder="1" applyAlignment="1" applyProtection="1">
      <alignment horizontal="right"/>
      <protection locked="0"/>
    </xf>
    <xf numFmtId="1" fontId="2" fillId="3" borderId="2" xfId="1" applyNumberFormat="1" applyFont="1" applyFill="1" applyBorder="1" applyAlignment="1">
      <alignment horizontal="right"/>
    </xf>
    <xf numFmtId="164" fontId="3" fillId="0" borderId="9" xfId="3" applyNumberFormat="1" applyFont="1" applyFill="1" applyBorder="1" applyAlignment="1">
      <alignment horizontal="right" vertical="center"/>
    </xf>
    <xf numFmtId="1" fontId="2" fillId="3" borderId="9" xfId="1" applyNumberFormat="1" applyFont="1" applyFill="1" applyBorder="1" applyAlignment="1">
      <alignment horizontal="right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2" xfId="1" applyNumberFormat="1" applyFont="1" applyFill="1" applyBorder="1" applyAlignment="1">
      <alignment horizontal="right"/>
    </xf>
    <xf numFmtId="1" fontId="2" fillId="0" borderId="9" xfId="3" applyNumberFormat="1" applyFont="1" applyFill="1" applyBorder="1" applyAlignment="1">
      <alignment horizontal="right"/>
    </xf>
    <xf numFmtId="1" fontId="2" fillId="0" borderId="9" xfId="1" applyNumberFormat="1" applyFont="1" applyFill="1" applyBorder="1" applyAlignment="1">
      <alignment horizontal="right"/>
    </xf>
    <xf numFmtId="167" fontId="0" fillId="0" borderId="2" xfId="1" applyNumberFormat="1" applyFont="1" applyFill="1" applyBorder="1" applyAlignment="1">
      <alignment horizontal="right"/>
    </xf>
    <xf numFmtId="44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68" fontId="0" fillId="0" borderId="0" xfId="0" applyNumberFormat="1"/>
    <xf numFmtId="7" fontId="0" fillId="0" borderId="13" xfId="2" applyNumberFormat="1" applyFont="1" applyBorder="1" applyAlignment="1">
      <alignment horizontal="right" vertical="center" wrapText="1"/>
    </xf>
    <xf numFmtId="7" fontId="0" fillId="0" borderId="19" xfId="2" applyNumberFormat="1" applyFont="1" applyBorder="1" applyAlignment="1">
      <alignment horizontal="right"/>
    </xf>
    <xf numFmtId="44" fontId="9" fillId="3" borderId="20" xfId="2" applyFont="1" applyFill="1" applyBorder="1"/>
    <xf numFmtId="0" fontId="8" fillId="0" borderId="21" xfId="0" applyFont="1" applyBorder="1" applyAlignment="1">
      <alignment horizontal="right"/>
    </xf>
    <xf numFmtId="165" fontId="0" fillId="4" borderId="13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44" fontId="1" fillId="0" borderId="4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" fontId="0" fillId="4" borderId="2" xfId="1" applyNumberFormat="1" applyFont="1" applyFill="1" applyBorder="1" applyAlignment="1" applyProtection="1">
      <alignment horizontal="right" vertical="center"/>
      <protection locked="0"/>
    </xf>
    <xf numFmtId="10" fontId="0" fillId="0" borderId="2" xfId="3" applyNumberFormat="1" applyFont="1" applyFill="1" applyBorder="1" applyAlignment="1">
      <alignment horizontal="right" vertical="center"/>
    </xf>
    <xf numFmtId="1" fontId="0" fillId="0" borderId="2" xfId="0" applyNumberFormat="1" applyBorder="1" applyAlignment="1">
      <alignment vertical="center"/>
    </xf>
    <xf numFmtId="44" fontId="0" fillId="0" borderId="15" xfId="2" applyFont="1" applyBorder="1" applyAlignment="1">
      <alignment vertical="center"/>
    </xf>
    <xf numFmtId="2" fontId="10" fillId="0" borderId="9" xfId="0" applyNumberFormat="1" applyFont="1" applyBorder="1" applyAlignment="1">
      <alignment horizontal="right" vertical="center"/>
    </xf>
    <xf numFmtId="1" fontId="0" fillId="0" borderId="2" xfId="1" applyNumberFormat="1" applyFont="1" applyFill="1" applyBorder="1" applyAlignment="1" applyProtection="1">
      <alignment horizontal="right"/>
    </xf>
  </cellXfs>
  <cellStyles count="10">
    <cellStyle name="Komma" xfId="1" builtinId="3"/>
    <cellStyle name="Notiz 2" xfId="6"/>
    <cellStyle name="Prozent" xfId="3" builtinId="5"/>
    <cellStyle name="Standard" xfId="0" builtinId="0"/>
    <cellStyle name="Standard 2" xfId="5"/>
    <cellStyle name="Standard 2 2" xfId="7"/>
    <cellStyle name="Standard 3" xfId="8"/>
    <cellStyle name="Standard 4" xfId="4"/>
    <cellStyle name="Standard 5" xfId="9"/>
    <cellStyle name="Währung" xfId="2" builtinId="4"/>
  </cellStyles>
  <dxfs count="7">
    <dxf>
      <font>
        <b/>
        <i val="0"/>
      </font>
      <numFmt numFmtId="1" formatCode="0"/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  <dxf>
      <font>
        <b/>
        <i val="0"/>
        <color theme="4" tint="-0.499984740745262"/>
      </font>
      <numFmt numFmtId="1" formatCode="0"/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66CCFF"/>
      <color rgb="FFCCECFF"/>
      <color rgb="FF33CCCC"/>
      <color rgb="FF00CCFF"/>
      <color rgb="FF0099FF"/>
      <color rgb="FF99CC00"/>
      <color rgb="FFFFCC99"/>
      <color rgb="FF66FFFF"/>
      <color rgb="FF00FFFF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showGridLines="0" tabSelected="1" zoomScale="90" zoomScaleNormal="90" workbookViewId="0">
      <pane ySplit="2" topLeftCell="A3" activePane="bottomLeft" state="frozen"/>
      <selection pane="bottomLeft" activeCell="D6" sqref="D6"/>
    </sheetView>
  </sheetViews>
  <sheetFormatPr baseColWidth="10" defaultRowHeight="15" x14ac:dyDescent="0.25"/>
  <cols>
    <col min="1" max="1" width="3.7109375" customWidth="1"/>
    <col min="2" max="2" width="2.140625" style="1" hidden="1" customWidth="1"/>
    <col min="3" max="3" width="60.28515625" customWidth="1"/>
    <col min="4" max="4" width="15.42578125" style="49" bestFit="1" customWidth="1"/>
    <col min="5" max="5" width="11.42578125" style="49" customWidth="1"/>
    <col min="6" max="7" width="13" style="1" bestFit="1" customWidth="1"/>
    <col min="8" max="8" width="12.5703125" style="1" customWidth="1"/>
    <col min="9" max="9" width="12.5703125" style="1" bestFit="1" customWidth="1"/>
    <col min="10" max="10" width="15.7109375" bestFit="1" customWidth="1"/>
    <col min="11" max="11" width="15.7109375" style="1" customWidth="1"/>
    <col min="12" max="12" width="22.7109375" customWidth="1"/>
    <col min="13" max="13" width="11.42578125" customWidth="1"/>
    <col min="17" max="17" width="11.42578125" hidden="1" customWidth="1"/>
  </cols>
  <sheetData>
    <row r="1" spans="1:9" s="1" customFormat="1" ht="16.5" thickBot="1" x14ac:dyDescent="0.3">
      <c r="C1" s="34" t="s">
        <v>40</v>
      </c>
      <c r="D1" s="57"/>
      <c r="E1" s="76"/>
      <c r="F1" s="75">
        <f>G17+M23+F29+F49+F59+F69+H7+F34</f>
        <v>0</v>
      </c>
    </row>
    <row r="2" spans="1:9" s="1" customFormat="1" x14ac:dyDescent="0.25">
      <c r="D2" s="49"/>
      <c r="E2" s="49"/>
    </row>
    <row r="3" spans="1:9" s="1" customFormat="1" ht="15.75" x14ac:dyDescent="0.25">
      <c r="A3" s="3"/>
      <c r="B3" s="3"/>
      <c r="C3" s="46" t="s">
        <v>9</v>
      </c>
      <c r="D3" s="49"/>
      <c r="E3" s="49"/>
    </row>
    <row r="4" spans="1:9" s="1" customFormat="1" ht="16.5" thickBot="1" x14ac:dyDescent="0.3">
      <c r="A4" s="3"/>
      <c r="B4" s="3"/>
      <c r="C4" s="45"/>
      <c r="D4" s="49"/>
      <c r="E4" s="49"/>
    </row>
    <row r="5" spans="1:9" ht="30" x14ac:dyDescent="0.25">
      <c r="C5" s="7" t="s">
        <v>42</v>
      </c>
      <c r="D5" s="2" t="s">
        <v>67</v>
      </c>
      <c r="E5" s="2" t="s">
        <v>0</v>
      </c>
      <c r="F5" s="2" t="s">
        <v>27</v>
      </c>
      <c r="G5" s="38" t="s">
        <v>59</v>
      </c>
      <c r="H5" s="8" t="s">
        <v>1</v>
      </c>
    </row>
    <row r="6" spans="1:9" s="80" customFormat="1" ht="30" x14ac:dyDescent="0.25">
      <c r="C6" s="81" t="s">
        <v>3</v>
      </c>
      <c r="D6" s="82"/>
      <c r="E6" s="83">
        <f>IF(D6=0,0,D6/D6)</f>
        <v>0</v>
      </c>
      <c r="F6" s="84">
        <f>D6*F17</f>
        <v>0</v>
      </c>
      <c r="G6" s="85">
        <v>16</v>
      </c>
      <c r="H6" s="79">
        <f>IF(ISERROR(IF(D6="",0,D6*G6/$F$16)),"Keine Fälle angegeben",IF(D6="",0,D6*G6/$F$16))</f>
        <v>0</v>
      </c>
    </row>
    <row r="7" spans="1:9" s="1" customFormat="1" ht="15.75" thickBot="1" x14ac:dyDescent="0.3">
      <c r="C7" s="13"/>
      <c r="D7" s="51"/>
      <c r="E7" s="51"/>
      <c r="F7" s="21"/>
      <c r="G7" s="39">
        <f>+IF(AND(D6&gt;0,F6=0),D6*G6/4,0)</f>
        <v>0</v>
      </c>
      <c r="H7" s="23">
        <f>+SUM(H6)</f>
        <v>0</v>
      </c>
    </row>
    <row r="8" spans="1:9" s="1" customFormat="1" ht="9" customHeight="1" thickBot="1" x14ac:dyDescent="0.3">
      <c r="D8" s="49"/>
      <c r="E8" s="49"/>
    </row>
    <row r="9" spans="1:9" ht="30" x14ac:dyDescent="0.25">
      <c r="A9" s="24"/>
      <c r="C9" s="7" t="s">
        <v>28</v>
      </c>
      <c r="D9" s="2" t="s">
        <v>67</v>
      </c>
      <c r="E9" s="2" t="s">
        <v>0</v>
      </c>
      <c r="F9" s="2" t="s">
        <v>27</v>
      </c>
      <c r="G9" s="8" t="s">
        <v>1</v>
      </c>
      <c r="H9"/>
      <c r="I9"/>
    </row>
    <row r="10" spans="1:9" x14ac:dyDescent="0.25">
      <c r="B10" s="1">
        <v>0</v>
      </c>
      <c r="C10" s="9" t="s">
        <v>3</v>
      </c>
      <c r="D10" s="87">
        <f>+D6-SUM(D11:D15)</f>
        <v>0</v>
      </c>
      <c r="E10" s="50">
        <f>IF(D10=0,0,D10/$D$16)</f>
        <v>0</v>
      </c>
      <c r="F10" s="47">
        <f t="shared" ref="F10:F15" si="0">D10*B10</f>
        <v>0</v>
      </c>
      <c r="G10" s="10">
        <v>0</v>
      </c>
      <c r="H10"/>
      <c r="I10"/>
    </row>
    <row r="11" spans="1:9" x14ac:dyDescent="0.25">
      <c r="B11" s="1">
        <v>1</v>
      </c>
      <c r="C11" s="9" t="s">
        <v>4</v>
      </c>
      <c r="D11" s="59"/>
      <c r="E11" s="50">
        <f t="shared" ref="E11:E15" si="1">IF(D11=0,0,D11/$D$16)</f>
        <v>0</v>
      </c>
      <c r="F11" s="47">
        <f t="shared" si="0"/>
        <v>0</v>
      </c>
      <c r="G11" s="10">
        <f>95/B11</f>
        <v>95</v>
      </c>
      <c r="H11"/>
      <c r="I11"/>
    </row>
    <row r="12" spans="1:9" x14ac:dyDescent="0.25">
      <c r="B12" s="1">
        <v>2</v>
      </c>
      <c r="C12" s="9" t="s">
        <v>5</v>
      </c>
      <c r="D12" s="59"/>
      <c r="E12" s="50">
        <f t="shared" si="1"/>
        <v>0</v>
      </c>
      <c r="F12" s="47">
        <f t="shared" si="0"/>
        <v>0</v>
      </c>
      <c r="G12" s="10">
        <f>95/B12</f>
        <v>47.5</v>
      </c>
      <c r="H12"/>
      <c r="I12"/>
    </row>
    <row r="13" spans="1:9" x14ac:dyDescent="0.25">
      <c r="B13" s="4">
        <v>2</v>
      </c>
      <c r="C13" s="9" t="s">
        <v>6</v>
      </c>
      <c r="D13" s="59"/>
      <c r="E13" s="50">
        <f t="shared" si="1"/>
        <v>0</v>
      </c>
      <c r="F13" s="47">
        <f t="shared" si="0"/>
        <v>0</v>
      </c>
      <c r="G13" s="10">
        <f>145/B13</f>
        <v>72.5</v>
      </c>
      <c r="H13"/>
      <c r="I13"/>
    </row>
    <row r="14" spans="1:9" x14ac:dyDescent="0.25">
      <c r="B14" s="4">
        <v>3</v>
      </c>
      <c r="C14" s="9" t="s">
        <v>7</v>
      </c>
      <c r="D14" s="59"/>
      <c r="E14" s="50">
        <f t="shared" si="1"/>
        <v>0</v>
      </c>
      <c r="F14" s="47">
        <f t="shared" si="0"/>
        <v>0</v>
      </c>
      <c r="G14" s="10">
        <f>145/B14</f>
        <v>48.333333333333336</v>
      </c>
      <c r="H14"/>
      <c r="I14"/>
    </row>
    <row r="15" spans="1:9" x14ac:dyDescent="0.25">
      <c r="B15" s="4">
        <v>4</v>
      </c>
      <c r="C15" s="9" t="s">
        <v>8</v>
      </c>
      <c r="D15" s="59"/>
      <c r="E15" s="50">
        <f t="shared" si="1"/>
        <v>0</v>
      </c>
      <c r="F15" s="47">
        <f t="shared" si="0"/>
        <v>0</v>
      </c>
      <c r="G15" s="10">
        <f>145/B15</f>
        <v>36.25</v>
      </c>
      <c r="H15"/>
      <c r="I15"/>
    </row>
    <row r="16" spans="1:9" x14ac:dyDescent="0.25">
      <c r="C16" s="11" t="s">
        <v>2</v>
      </c>
      <c r="D16" s="60">
        <f>SUM(D10:D15)</f>
        <v>0</v>
      </c>
      <c r="E16" s="52">
        <f>SUM(E10:E15)</f>
        <v>0</v>
      </c>
      <c r="F16" s="48">
        <f>SUM(F10:F15)</f>
        <v>0</v>
      </c>
      <c r="G16" s="12" t="s">
        <v>30</v>
      </c>
      <c r="H16"/>
      <c r="I16"/>
    </row>
    <row r="17" spans="1:17" ht="15.75" thickBot="1" x14ac:dyDescent="0.3">
      <c r="C17" s="27" t="s">
        <v>31</v>
      </c>
      <c r="D17" s="61"/>
      <c r="E17" s="26"/>
      <c r="F17" s="86">
        <f>IF(D16=0,0,F16/D16)</f>
        <v>0</v>
      </c>
      <c r="G17" s="20">
        <f>IF(F16=0,0,SUMPRODUCT(G10:G15,F10:F15)/F16)</f>
        <v>0</v>
      </c>
      <c r="H17"/>
      <c r="I17"/>
    </row>
    <row r="18" spans="1:17" ht="9" customHeight="1" thickBot="1" x14ac:dyDescent="0.3"/>
    <row r="19" spans="1:17" ht="30" customHeight="1" x14ac:dyDescent="0.25">
      <c r="A19" s="24"/>
      <c r="C19" s="14" t="s">
        <v>29</v>
      </c>
      <c r="D19" s="2" t="s">
        <v>71</v>
      </c>
      <c r="E19" s="2" t="s">
        <v>60</v>
      </c>
      <c r="F19" s="2" t="s">
        <v>32</v>
      </c>
      <c r="G19" s="2" t="s">
        <v>33</v>
      </c>
      <c r="H19" s="2" t="s">
        <v>34</v>
      </c>
      <c r="I19" s="2" t="s">
        <v>35</v>
      </c>
      <c r="J19" s="2" t="s">
        <v>65</v>
      </c>
      <c r="K19" s="2" t="s">
        <v>16</v>
      </c>
      <c r="L19" s="15" t="s">
        <v>13</v>
      </c>
      <c r="M19" s="16" t="s">
        <v>1</v>
      </c>
    </row>
    <row r="20" spans="1:17" x14ac:dyDescent="0.25">
      <c r="C20" s="17" t="s">
        <v>10</v>
      </c>
      <c r="D20" s="59"/>
      <c r="E20" s="50">
        <f>IF(D20=0,0,D20/$D$16)</f>
        <v>0</v>
      </c>
      <c r="F20" s="59"/>
      <c r="G20" s="59"/>
      <c r="H20" s="59"/>
      <c r="I20" s="66">
        <f>IF(D20-F20-G20-H20&lt;0,0,D20-F20-G20-H20)</f>
        <v>0</v>
      </c>
      <c r="J20" s="69">
        <f>IF(D20=0,0,SUMPRODUCT(F20:I20,$F$24:$I$24)/SUM(F20:I20))</f>
        <v>0</v>
      </c>
      <c r="K20" s="6">
        <v>10</v>
      </c>
      <c r="L20" s="6">
        <f>J20*K20</f>
        <v>0</v>
      </c>
      <c r="M20" s="5">
        <f>IF(D20=0,0,D20*L20/$F$16)</f>
        <v>0</v>
      </c>
      <c r="N20" s="40"/>
      <c r="O20" s="40"/>
      <c r="P20" s="40"/>
    </row>
    <row r="21" spans="1:17" x14ac:dyDescent="0.25">
      <c r="C21" s="17" t="s">
        <v>11</v>
      </c>
      <c r="D21" s="59"/>
      <c r="E21" s="50">
        <f t="shared" ref="E21:E22" si="2">IF(D21=0,0,D21/$D$16)</f>
        <v>0</v>
      </c>
      <c r="F21" s="59"/>
      <c r="G21" s="59"/>
      <c r="H21" s="59"/>
      <c r="I21" s="66">
        <f t="shared" ref="I21:I22" si="3">IF(D21-F21-G21-H21&lt;0,0,D21-F21-G21-H21)</f>
        <v>0</v>
      </c>
      <c r="J21" s="69">
        <f t="shared" ref="J21:J22" si="4">IF(D21=0,0,SUMPRODUCT(F21:I21,$F$24:$I$24)/SUM(F21:I21))</f>
        <v>0</v>
      </c>
      <c r="K21" s="6">
        <v>27.5</v>
      </c>
      <c r="L21" s="6">
        <f>J21*K21</f>
        <v>0</v>
      </c>
      <c r="M21" s="5">
        <f t="shared" ref="M21:M22" si="5">IF(D21=0,0,D21*L21/$F$16)</f>
        <v>0</v>
      </c>
      <c r="N21" s="40"/>
      <c r="O21" s="40"/>
      <c r="P21" s="40"/>
    </row>
    <row r="22" spans="1:17" x14ac:dyDescent="0.25">
      <c r="C22" s="17" t="s">
        <v>12</v>
      </c>
      <c r="D22" s="59"/>
      <c r="E22" s="50">
        <f t="shared" si="2"/>
        <v>0</v>
      </c>
      <c r="F22" s="59"/>
      <c r="G22" s="59"/>
      <c r="H22" s="59"/>
      <c r="I22" s="66">
        <f t="shared" si="3"/>
        <v>0</v>
      </c>
      <c r="J22" s="69">
        <f t="shared" si="4"/>
        <v>0</v>
      </c>
      <c r="K22" s="6">
        <v>55</v>
      </c>
      <c r="L22" s="6">
        <f>J22*K22</f>
        <v>0</v>
      </c>
      <c r="M22" s="5">
        <f t="shared" si="5"/>
        <v>0</v>
      </c>
      <c r="N22" s="40"/>
      <c r="O22" s="40"/>
      <c r="P22" s="40"/>
    </row>
    <row r="23" spans="1:17" ht="15.75" thickBot="1" x14ac:dyDescent="0.3">
      <c r="C23" s="13" t="s">
        <v>2</v>
      </c>
      <c r="D23" s="62">
        <f>SUM(D20:D22)</f>
        <v>0</v>
      </c>
      <c r="E23" s="53">
        <f>SUM(E20:E22)</f>
        <v>0</v>
      </c>
      <c r="F23" s="67">
        <f>+SUM(F20:F22)</f>
        <v>0</v>
      </c>
      <c r="G23" s="67">
        <f>+SUM(G20:G22)</f>
        <v>0</v>
      </c>
      <c r="H23" s="67">
        <f>+SUM(H20:H22)</f>
        <v>0</v>
      </c>
      <c r="I23" s="67">
        <f>SUM(F20:I22)</f>
        <v>0</v>
      </c>
      <c r="J23" s="68">
        <f>SUMPRODUCT(J20:J22,D20:D22)</f>
        <v>0</v>
      </c>
      <c r="K23" s="18"/>
      <c r="L23" s="19"/>
      <c r="M23" s="23">
        <f>SUM(M20:M22)</f>
        <v>0</v>
      </c>
    </row>
    <row r="24" spans="1:17" s="1" customFormat="1" hidden="1" x14ac:dyDescent="0.25">
      <c r="C24" s="28"/>
      <c r="D24" s="71"/>
      <c r="E24" s="54"/>
      <c r="F24" s="29">
        <v>4</v>
      </c>
      <c r="G24" s="29">
        <v>3</v>
      </c>
      <c r="H24" s="29">
        <v>2</v>
      </c>
      <c r="I24" s="29">
        <v>1</v>
      </c>
      <c r="J24" s="29"/>
      <c r="K24" s="29"/>
      <c r="L24" s="30"/>
      <c r="M24" s="70"/>
    </row>
    <row r="25" spans="1:17" ht="9" customHeight="1" thickBot="1" x14ac:dyDescent="0.35">
      <c r="F25"/>
      <c r="G25"/>
      <c r="H25"/>
      <c r="I25"/>
      <c r="Q25" s="78" t="s">
        <v>68</v>
      </c>
    </row>
    <row r="26" spans="1:17" ht="30" customHeight="1" x14ac:dyDescent="0.25">
      <c r="C26" s="7" t="s">
        <v>61</v>
      </c>
      <c r="D26" s="2" t="s">
        <v>17</v>
      </c>
      <c r="E26" s="2" t="s">
        <v>16</v>
      </c>
      <c r="F26" s="8" t="s">
        <v>1</v>
      </c>
      <c r="G26"/>
      <c r="H26"/>
      <c r="I26"/>
      <c r="Q26" t="s">
        <v>69</v>
      </c>
    </row>
    <row r="27" spans="1:17" s="1" customFormat="1" x14ac:dyDescent="0.25">
      <c r="C27" s="9" t="s">
        <v>62</v>
      </c>
      <c r="D27" s="59"/>
      <c r="E27" s="73">
        <v>12.5</v>
      </c>
      <c r="F27" s="5">
        <f>IF(D27=0,0,E27*D27/$F$16)</f>
        <v>0</v>
      </c>
    </row>
    <row r="28" spans="1:17" s="1" customFormat="1" x14ac:dyDescent="0.25">
      <c r="C28" s="43" t="s">
        <v>63</v>
      </c>
      <c r="D28" s="59"/>
      <c r="E28" s="74">
        <v>12.5</v>
      </c>
      <c r="F28" s="5">
        <f>IF(D28=0,0,E28*D28/$F$16)</f>
        <v>0</v>
      </c>
      <c r="H28" s="72"/>
      <c r="L28" s="25"/>
    </row>
    <row r="29" spans="1:17" ht="15.75" thickBot="1" x14ac:dyDescent="0.3">
      <c r="C29" s="13" t="s">
        <v>2</v>
      </c>
      <c r="D29" s="51"/>
      <c r="E29" s="51"/>
      <c r="F29" s="23">
        <f>+SUM(F27:F28)</f>
        <v>0</v>
      </c>
      <c r="G29"/>
      <c r="H29"/>
      <c r="I29"/>
      <c r="L29" s="25"/>
    </row>
    <row r="30" spans="1:17" ht="9" customHeight="1" thickBot="1" x14ac:dyDescent="0.3">
      <c r="F30" s="3"/>
      <c r="G30"/>
      <c r="H30"/>
      <c r="I30"/>
    </row>
    <row r="31" spans="1:17" s="1" customFormat="1" ht="30" customHeight="1" x14ac:dyDescent="0.25">
      <c r="C31" s="7" t="s">
        <v>14</v>
      </c>
      <c r="D31" s="2" t="s">
        <v>17</v>
      </c>
      <c r="E31" s="2" t="s">
        <v>16</v>
      </c>
      <c r="F31" s="8" t="s">
        <v>1</v>
      </c>
    </row>
    <row r="32" spans="1:17" s="1" customFormat="1" x14ac:dyDescent="0.25">
      <c r="C32" s="9" t="s">
        <v>43</v>
      </c>
      <c r="D32" s="59"/>
      <c r="E32" s="73">
        <v>3.5</v>
      </c>
      <c r="F32" s="5">
        <f>IF(D32=0,0,E32*D32/$F$16)</f>
        <v>0</v>
      </c>
    </row>
    <row r="33" spans="3:12" s="1" customFormat="1" x14ac:dyDescent="0.25">
      <c r="C33" s="43" t="s">
        <v>70</v>
      </c>
      <c r="D33" s="77" t="s">
        <v>68</v>
      </c>
      <c r="E33" s="74">
        <v>5</v>
      </c>
      <c r="F33" s="44">
        <f>IF(F16=0,0,IF(D33="Ja",E33*J23/F16,0))</f>
        <v>0</v>
      </c>
      <c r="H33" s="72"/>
      <c r="L33" s="25"/>
    </row>
    <row r="34" spans="3:12" s="1" customFormat="1" ht="15.75" thickBot="1" x14ac:dyDescent="0.3">
      <c r="C34" s="13" t="s">
        <v>2</v>
      </c>
      <c r="D34" s="51"/>
      <c r="E34" s="51"/>
      <c r="F34" s="23">
        <f>+SUM(F32:F33)</f>
        <v>0</v>
      </c>
      <c r="L34" s="25"/>
    </row>
    <row r="35" spans="3:12" s="1" customFormat="1" ht="9" customHeight="1" thickBot="1" x14ac:dyDescent="0.3">
      <c r="D35" s="49"/>
      <c r="E35" s="49"/>
      <c r="F35" s="3"/>
    </row>
    <row r="36" spans="3:12" ht="30" x14ac:dyDescent="0.25">
      <c r="C36" s="7" t="s">
        <v>15</v>
      </c>
      <c r="D36" s="2" t="s">
        <v>17</v>
      </c>
      <c r="E36" s="2" t="s">
        <v>16</v>
      </c>
      <c r="F36" s="16" t="s">
        <v>1</v>
      </c>
      <c r="G36"/>
      <c r="H36"/>
      <c r="I36"/>
      <c r="L36" s="25"/>
    </row>
    <row r="37" spans="3:12" x14ac:dyDescent="0.25">
      <c r="C37" s="17" t="s">
        <v>18</v>
      </c>
      <c r="D37" s="63"/>
      <c r="E37" s="55">
        <v>25</v>
      </c>
      <c r="F37" s="22">
        <f>IF(D37="",0,D37*E37/$F$16)</f>
        <v>0</v>
      </c>
      <c r="G37" s="41"/>
      <c r="H37" s="31"/>
      <c r="I37"/>
    </row>
    <row r="38" spans="3:12" x14ac:dyDescent="0.25">
      <c r="C38" s="17" t="s">
        <v>19</v>
      </c>
      <c r="D38" s="63"/>
      <c r="E38" s="55">
        <v>40</v>
      </c>
      <c r="F38" s="22">
        <f t="shared" ref="F38:F48" si="6">IF(D38="",0,D38*E38/$F$16)</f>
        <v>0</v>
      </c>
      <c r="G38" s="41"/>
      <c r="H38" s="31"/>
      <c r="I38"/>
    </row>
    <row r="39" spans="3:12" x14ac:dyDescent="0.25">
      <c r="C39" s="17" t="s">
        <v>20</v>
      </c>
      <c r="D39" s="63"/>
      <c r="E39" s="55">
        <v>38</v>
      </c>
      <c r="F39" s="22">
        <f t="shared" si="6"/>
        <v>0</v>
      </c>
      <c r="G39" s="41"/>
      <c r="H39" s="31"/>
      <c r="I39" s="42"/>
    </row>
    <row r="40" spans="3:12" x14ac:dyDescent="0.25">
      <c r="C40" s="17" t="s">
        <v>21</v>
      </c>
      <c r="D40" s="63"/>
      <c r="E40" s="55">
        <v>8</v>
      </c>
      <c r="F40" s="22">
        <f t="shared" si="6"/>
        <v>0</v>
      </c>
      <c r="G40" s="41"/>
      <c r="H40" s="31"/>
      <c r="I40" s="42"/>
    </row>
    <row r="41" spans="3:12" x14ac:dyDescent="0.25">
      <c r="C41" s="17" t="s">
        <v>22</v>
      </c>
      <c r="D41" s="63"/>
      <c r="E41" s="55">
        <v>16</v>
      </c>
      <c r="F41" s="22">
        <f t="shared" si="6"/>
        <v>0</v>
      </c>
      <c r="G41" s="41"/>
      <c r="H41" s="31"/>
      <c r="I41" s="42"/>
    </row>
    <row r="42" spans="3:12" x14ac:dyDescent="0.25">
      <c r="C42" s="17" t="s">
        <v>23</v>
      </c>
      <c r="D42" s="63"/>
      <c r="E42" s="55">
        <v>30</v>
      </c>
      <c r="F42" s="22">
        <f t="shared" si="6"/>
        <v>0</v>
      </c>
      <c r="G42" s="41"/>
      <c r="H42" s="31"/>
      <c r="I42" s="42"/>
    </row>
    <row r="43" spans="3:12" x14ac:dyDescent="0.25">
      <c r="C43" s="17" t="s">
        <v>24</v>
      </c>
      <c r="D43" s="63"/>
      <c r="E43" s="55">
        <v>17</v>
      </c>
      <c r="F43" s="22">
        <f t="shared" si="6"/>
        <v>0</v>
      </c>
      <c r="G43" s="41"/>
      <c r="H43" s="31"/>
      <c r="I43"/>
    </row>
    <row r="44" spans="3:12" x14ac:dyDescent="0.25">
      <c r="C44" s="17" t="s">
        <v>25</v>
      </c>
      <c r="D44" s="63"/>
      <c r="E44" s="55">
        <v>11</v>
      </c>
      <c r="F44" s="22">
        <f t="shared" si="6"/>
        <v>0</v>
      </c>
      <c r="G44" s="41"/>
      <c r="H44" s="31"/>
      <c r="I44"/>
    </row>
    <row r="45" spans="3:12" x14ac:dyDescent="0.25">
      <c r="C45" s="17" t="s">
        <v>26</v>
      </c>
      <c r="D45" s="63"/>
      <c r="E45" s="55">
        <v>21</v>
      </c>
      <c r="F45" s="22">
        <f t="shared" si="6"/>
        <v>0</v>
      </c>
      <c r="G45" s="41"/>
      <c r="H45" s="31"/>
      <c r="I45"/>
    </row>
    <row r="46" spans="3:12" x14ac:dyDescent="0.25">
      <c r="C46" s="9" t="s">
        <v>37</v>
      </c>
      <c r="D46" s="63"/>
      <c r="E46" s="55">
        <v>20</v>
      </c>
      <c r="F46" s="22">
        <f t="shared" si="6"/>
        <v>0</v>
      </c>
      <c r="G46" s="41"/>
      <c r="H46" s="31"/>
      <c r="I46"/>
    </row>
    <row r="47" spans="3:12" x14ac:dyDescent="0.25">
      <c r="C47" s="9" t="s">
        <v>36</v>
      </c>
      <c r="D47" s="63"/>
      <c r="E47" s="55">
        <v>20</v>
      </c>
      <c r="F47" s="22">
        <f t="shared" si="6"/>
        <v>0</v>
      </c>
      <c r="G47" s="41"/>
      <c r="H47" s="31"/>
      <c r="I47"/>
    </row>
    <row r="48" spans="3:12" x14ac:dyDescent="0.25">
      <c r="C48" s="17" t="s">
        <v>64</v>
      </c>
      <c r="D48" s="63"/>
      <c r="E48" s="55">
        <v>30</v>
      </c>
      <c r="F48" s="22">
        <f t="shared" si="6"/>
        <v>0</v>
      </c>
      <c r="G48" s="41"/>
      <c r="H48" s="31"/>
      <c r="I48"/>
    </row>
    <row r="49" spans="3:9" ht="15.75" thickBot="1" x14ac:dyDescent="0.3">
      <c r="C49" s="13" t="s">
        <v>2</v>
      </c>
      <c r="D49" s="51"/>
      <c r="E49" s="51"/>
      <c r="F49" s="23">
        <f>SUM(F37:F48)</f>
        <v>0</v>
      </c>
      <c r="G49"/>
      <c r="H49"/>
      <c r="I49"/>
    </row>
    <row r="50" spans="3:9" ht="9" customHeight="1" thickBot="1" x14ac:dyDescent="0.3">
      <c r="F50"/>
      <c r="G50"/>
      <c r="H50"/>
      <c r="I50"/>
    </row>
    <row r="51" spans="3:9" s="1" customFormat="1" ht="30" x14ac:dyDescent="0.25">
      <c r="C51" s="7" t="s">
        <v>45</v>
      </c>
      <c r="D51" s="2" t="s">
        <v>17</v>
      </c>
      <c r="E51" s="2" t="s">
        <v>16</v>
      </c>
      <c r="F51" s="16" t="s">
        <v>1</v>
      </c>
    </row>
    <row r="52" spans="3:9" s="1" customFormat="1" x14ac:dyDescent="0.25">
      <c r="C52" s="17" t="s">
        <v>44</v>
      </c>
      <c r="D52" s="63"/>
      <c r="E52" s="55">
        <v>18.95</v>
      </c>
      <c r="F52" s="22">
        <f>IF(D52="",0,D52*E52/$F$16)</f>
        <v>0</v>
      </c>
      <c r="G52" s="41"/>
    </row>
    <row r="53" spans="3:9" s="1" customFormat="1" x14ac:dyDescent="0.25">
      <c r="C53" s="17" t="s">
        <v>46</v>
      </c>
      <c r="D53" s="63"/>
      <c r="E53" s="55">
        <v>15.06</v>
      </c>
      <c r="F53" s="22">
        <f t="shared" ref="F53:F58" si="7">IF(D53="",0,D53*E53/$F$16)</f>
        <v>0</v>
      </c>
      <c r="G53" s="41"/>
    </row>
    <row r="54" spans="3:9" s="1" customFormat="1" x14ac:dyDescent="0.25">
      <c r="C54" s="17" t="s">
        <v>47</v>
      </c>
      <c r="D54" s="63"/>
      <c r="E54" s="55">
        <v>35</v>
      </c>
      <c r="F54" s="22">
        <f t="shared" si="7"/>
        <v>0</v>
      </c>
      <c r="G54" s="41"/>
    </row>
    <row r="55" spans="3:9" s="1" customFormat="1" x14ac:dyDescent="0.25">
      <c r="C55" s="17" t="s">
        <v>48</v>
      </c>
      <c r="D55" s="63"/>
      <c r="E55" s="55">
        <v>2.63</v>
      </c>
      <c r="F55" s="22">
        <f t="shared" si="7"/>
        <v>0</v>
      </c>
      <c r="G55" s="41"/>
    </row>
    <row r="56" spans="3:9" s="1" customFormat="1" x14ac:dyDescent="0.25">
      <c r="C56" s="17" t="s">
        <v>49</v>
      </c>
      <c r="D56" s="63"/>
      <c r="E56" s="55">
        <v>10.85</v>
      </c>
      <c r="F56" s="22">
        <f t="shared" si="7"/>
        <v>0</v>
      </c>
      <c r="G56" s="41"/>
    </row>
    <row r="57" spans="3:9" s="1" customFormat="1" x14ac:dyDescent="0.25">
      <c r="C57" s="17" t="s">
        <v>50</v>
      </c>
      <c r="D57" s="63"/>
      <c r="E57" s="55">
        <v>22.53</v>
      </c>
      <c r="F57" s="22">
        <f t="shared" si="7"/>
        <v>0</v>
      </c>
      <c r="G57" s="41"/>
    </row>
    <row r="58" spans="3:9" s="1" customFormat="1" x14ac:dyDescent="0.25">
      <c r="C58" s="17" t="s">
        <v>51</v>
      </c>
      <c r="D58" s="63"/>
      <c r="E58" s="55">
        <v>18.82</v>
      </c>
      <c r="F58" s="22">
        <f t="shared" si="7"/>
        <v>0</v>
      </c>
      <c r="G58" s="41"/>
    </row>
    <row r="59" spans="3:9" s="1" customFormat="1" ht="15.75" thickBot="1" x14ac:dyDescent="0.3">
      <c r="C59" s="13" t="s">
        <v>2</v>
      </c>
      <c r="D59" s="65"/>
      <c r="E59" s="51"/>
      <c r="F59" s="23">
        <f>SUM(F52:F58)</f>
        <v>0</v>
      </c>
    </row>
    <row r="60" spans="3:9" s="1" customFormat="1" ht="15.75" thickBot="1" x14ac:dyDescent="0.3">
      <c r="C60" s="36"/>
      <c r="D60" s="64"/>
      <c r="E60" s="56"/>
      <c r="F60" s="37"/>
    </row>
    <row r="61" spans="3:9" s="1" customFormat="1" ht="30" x14ac:dyDescent="0.25">
      <c r="C61" s="7" t="s">
        <v>58</v>
      </c>
      <c r="D61" s="2" t="s">
        <v>17</v>
      </c>
      <c r="E61" s="2" t="s">
        <v>16</v>
      </c>
      <c r="F61" s="16" t="s">
        <v>1</v>
      </c>
    </row>
    <row r="62" spans="3:9" s="1" customFormat="1" x14ac:dyDescent="0.25">
      <c r="C62" s="17" t="s">
        <v>66</v>
      </c>
      <c r="D62" s="63"/>
      <c r="E62" s="55">
        <v>14.22</v>
      </c>
      <c r="F62" s="22">
        <f>IF(D62="",0,D62*E62/$F$16)</f>
        <v>0</v>
      </c>
    </row>
    <row r="63" spans="3:9" s="1" customFormat="1" x14ac:dyDescent="0.25">
      <c r="C63" s="17" t="s">
        <v>53</v>
      </c>
      <c r="D63" s="63"/>
      <c r="E63" s="55">
        <v>42.23</v>
      </c>
      <c r="F63" s="22">
        <f t="shared" ref="F63:F68" si="8">IF(D63="",0,D63*E63/$F$16)</f>
        <v>0</v>
      </c>
    </row>
    <row r="64" spans="3:9" s="1" customFormat="1" x14ac:dyDescent="0.25">
      <c r="C64" s="17" t="s">
        <v>52</v>
      </c>
      <c r="D64" s="63"/>
      <c r="E64" s="55">
        <v>37.380000000000003</v>
      </c>
      <c r="F64" s="22">
        <f t="shared" si="8"/>
        <v>0</v>
      </c>
    </row>
    <row r="65" spans="3:11" s="1" customFormat="1" x14ac:dyDescent="0.25">
      <c r="C65" s="17" t="s">
        <v>54</v>
      </c>
      <c r="D65" s="63"/>
      <c r="E65" s="55">
        <v>42.23</v>
      </c>
      <c r="F65" s="22">
        <f t="shared" si="8"/>
        <v>0</v>
      </c>
    </row>
    <row r="66" spans="3:11" s="1" customFormat="1" x14ac:dyDescent="0.25">
      <c r="C66" s="17" t="s">
        <v>55</v>
      </c>
      <c r="D66" s="63"/>
      <c r="E66" s="55">
        <v>35.96</v>
      </c>
      <c r="F66" s="22">
        <f t="shared" si="8"/>
        <v>0</v>
      </c>
    </row>
    <row r="67" spans="3:11" s="1" customFormat="1" x14ac:dyDescent="0.25">
      <c r="C67" s="17" t="s">
        <v>56</v>
      </c>
      <c r="D67" s="63"/>
      <c r="E67" s="55">
        <v>35.96</v>
      </c>
      <c r="F67" s="22">
        <f t="shared" si="8"/>
        <v>0</v>
      </c>
    </row>
    <row r="68" spans="3:11" s="1" customFormat="1" x14ac:dyDescent="0.25">
      <c r="C68" s="17" t="s">
        <v>57</v>
      </c>
      <c r="D68" s="63"/>
      <c r="E68" s="55">
        <v>35.96</v>
      </c>
      <c r="F68" s="22">
        <f t="shared" si="8"/>
        <v>0</v>
      </c>
    </row>
    <row r="69" spans="3:11" s="1" customFormat="1" ht="15.75" thickBot="1" x14ac:dyDescent="0.3">
      <c r="C69" s="13" t="s">
        <v>2</v>
      </c>
      <c r="D69" s="65"/>
      <c r="E69" s="51"/>
      <c r="F69" s="23">
        <f>SUM(F62:F68)</f>
        <v>0</v>
      </c>
    </row>
    <row r="70" spans="3:11" s="1" customFormat="1" ht="15.75" thickBot="1" x14ac:dyDescent="0.3">
      <c r="C70" s="36"/>
      <c r="D70" s="64"/>
      <c r="E70" s="56"/>
      <c r="F70" s="37"/>
    </row>
    <row r="71" spans="3:11" ht="16.5" thickBot="1" x14ac:dyDescent="0.3">
      <c r="C71" s="34" t="s">
        <v>40</v>
      </c>
      <c r="D71" s="57"/>
      <c r="E71" s="76"/>
      <c r="F71" s="75">
        <f>G17+M23+F29+F49+F59+F69+H7+F34</f>
        <v>0</v>
      </c>
      <c r="G71"/>
      <c r="H71"/>
      <c r="I71"/>
    </row>
    <row r="73" spans="3:11" x14ac:dyDescent="0.25">
      <c r="C73" s="33" t="s">
        <v>39</v>
      </c>
      <c r="D73" s="58"/>
      <c r="E73" s="58"/>
      <c r="F73" s="32"/>
      <c r="G73" s="32"/>
      <c r="H73" s="32"/>
      <c r="I73" s="32"/>
      <c r="J73" s="32"/>
      <c r="K73" s="32"/>
    </row>
    <row r="74" spans="3:11" x14ac:dyDescent="0.25">
      <c r="C74" s="33" t="s">
        <v>41</v>
      </c>
      <c r="D74" s="58"/>
      <c r="E74" s="58"/>
      <c r="F74" s="32"/>
      <c r="G74" s="32"/>
      <c r="H74" s="32"/>
      <c r="I74" s="32"/>
      <c r="J74" s="32"/>
      <c r="K74" s="32"/>
    </row>
    <row r="75" spans="3:11" x14ac:dyDescent="0.25">
      <c r="C75" s="35" t="s">
        <v>38</v>
      </c>
    </row>
  </sheetData>
  <sheetProtection password="C6AC" sheet="1" objects="1" scenarios="1" selectLockedCells="1"/>
  <conditionalFormatting sqref="I23">
    <cfRule type="cellIs" dxfId="6" priority="11" operator="notEqual">
      <formula>$D$23</formula>
    </cfRule>
  </conditionalFormatting>
  <conditionalFormatting sqref="F23">
    <cfRule type="cellIs" dxfId="5" priority="8" operator="greaterThan">
      <formula>$D$15</formula>
    </cfRule>
  </conditionalFormatting>
  <conditionalFormatting sqref="I20">
    <cfRule type="expression" dxfId="4" priority="5">
      <formula>SUM(F20:H20)&gt;D20</formula>
    </cfRule>
  </conditionalFormatting>
  <conditionalFormatting sqref="I21">
    <cfRule type="expression" dxfId="3" priority="4">
      <formula>SUM(F21:H21)&gt;D21</formula>
    </cfRule>
  </conditionalFormatting>
  <conditionalFormatting sqref="I22">
    <cfRule type="expression" dxfId="2" priority="3">
      <formula>SUM(F22:H22)&gt;D22</formula>
    </cfRule>
  </conditionalFormatting>
  <conditionalFormatting sqref="G23">
    <cfRule type="cellIs" dxfId="1" priority="2" operator="greaterThan">
      <formula>$D$14</formula>
    </cfRule>
  </conditionalFormatting>
  <conditionalFormatting sqref="H23">
    <cfRule type="cellIs" dxfId="0" priority="1" operator="greaterThan">
      <formula>SUM($D$12:$D$13)</formula>
    </cfRule>
  </conditionalFormatting>
  <dataValidations count="1">
    <dataValidation type="list" allowBlank="1" showInputMessage="1" showErrorMessage="1" sqref="D33">
      <formula1>$Q$25:$Q$26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Footer>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spectrumK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Hirrich, Stefan</dc:creator>
  <cp:lastModifiedBy>Klausing, Andrea</cp:lastModifiedBy>
  <cp:lastPrinted>2012-01-06T15:32:41Z</cp:lastPrinted>
  <dcterms:created xsi:type="dcterms:W3CDTF">2011-11-29T13:06:49Z</dcterms:created>
  <dcterms:modified xsi:type="dcterms:W3CDTF">2017-02-14T13:57:13Z</dcterms:modified>
</cp:coreProperties>
</file>